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тсж\СОБРАНИЕ 12.2024\Н сайт\"/>
    </mc:Choice>
  </mc:AlternateContent>
  <xr:revisionPtr revIDLastSave="0" documentId="13_ncr:1_{7F5D3692-A692-4867-A76F-2B4BDFDCA315}" xr6:coauthVersionLast="47" xr6:coauthVersionMax="47" xr10:uidLastSave="{00000000-0000-0000-0000-000000000000}"/>
  <bookViews>
    <workbookView xWindow="-120" yWindow="-120" windowWidth="38640" windowHeight="2112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6" i="1" l="1"/>
  <c r="F94" i="1"/>
  <c r="F45" i="1"/>
  <c r="F37" i="1"/>
  <c r="E66" i="1" l="1"/>
  <c r="F86" i="1"/>
  <c r="F33" i="1"/>
  <c r="F56" i="1"/>
  <c r="F60" i="1"/>
  <c r="F29" i="1"/>
  <c r="F49" i="1" l="1"/>
  <c r="F47" i="1" s="1"/>
  <c r="F78" i="1"/>
  <c r="F75" i="1" l="1"/>
  <c r="F66" i="1" s="1"/>
  <c r="F64" i="1" l="1"/>
  <c r="F52" i="1"/>
  <c r="F24" i="1"/>
  <c r="F31" i="1"/>
  <c r="F27" i="1"/>
  <c r="F22" i="1"/>
  <c r="F18" i="1"/>
  <c r="F12" i="1"/>
  <c r="F14" i="1"/>
  <c r="F126" i="1"/>
  <c r="F110" i="1"/>
  <c r="F55" i="1" l="1"/>
  <c r="F11" i="1" s="1"/>
  <c r="F104" i="1" l="1"/>
  <c r="F112" i="1" s="1"/>
  <c r="F127" i="1" s="1"/>
  <c r="E64" i="1"/>
  <c r="D65" i="1"/>
  <c r="C65" i="1" s="1"/>
  <c r="C64" i="1" s="1"/>
  <c r="E18" i="1"/>
  <c r="D64" i="1" l="1"/>
  <c r="D16" i="1" l="1"/>
  <c r="E27" i="1"/>
  <c r="D21" i="1"/>
  <c r="C21" i="1" s="1"/>
  <c r="D20" i="1"/>
  <c r="C20" i="1" s="1"/>
  <c r="D19" i="1"/>
  <c r="D17" i="1"/>
  <c r="C17" i="1" s="1"/>
  <c r="E14" i="1"/>
  <c r="C19" i="1" l="1"/>
  <c r="C18" i="1" s="1"/>
  <c r="D18" i="1"/>
  <c r="E22" i="1"/>
  <c r="D94" i="1" l="1"/>
  <c r="D93" i="1"/>
  <c r="C93" i="1" s="1"/>
  <c r="D92" i="1"/>
  <c r="C92" i="1" s="1"/>
  <c r="D86" i="1"/>
  <c r="C86" i="1" s="1"/>
  <c r="D85" i="1"/>
  <c r="C85" i="1" s="1"/>
  <c r="D81" i="1"/>
  <c r="D78" i="1"/>
  <c r="C78" i="1" s="1"/>
  <c r="D75" i="1"/>
  <c r="C75" i="1" s="1"/>
  <c r="D74" i="1"/>
  <c r="C74" i="1" s="1"/>
  <c r="D71" i="1"/>
  <c r="C71" i="1" s="1"/>
  <c r="D70" i="1"/>
  <c r="C70" i="1" s="1"/>
  <c r="D69" i="1"/>
  <c r="C69" i="1" s="1"/>
  <c r="D68" i="1"/>
  <c r="C68" i="1" s="1"/>
  <c r="D67" i="1"/>
  <c r="D61" i="1"/>
  <c r="C61" i="1" s="1"/>
  <c r="D60" i="1"/>
  <c r="C60" i="1" s="1"/>
  <c r="D56" i="1"/>
  <c r="E55" i="1"/>
  <c r="D54" i="1"/>
  <c r="C54" i="1" s="1"/>
  <c r="D53" i="1"/>
  <c r="E52" i="1"/>
  <c r="D49" i="1"/>
  <c r="C49" i="1" s="1"/>
  <c r="D48" i="1"/>
  <c r="C48" i="1" s="1"/>
  <c r="E47" i="1"/>
  <c r="D45" i="1"/>
  <c r="C45" i="1" s="1"/>
  <c r="D37" i="1"/>
  <c r="E36" i="1"/>
  <c r="D33" i="1"/>
  <c r="C33" i="1" s="1"/>
  <c r="D32" i="1"/>
  <c r="C32" i="1" s="1"/>
  <c r="E31" i="1"/>
  <c r="D29" i="1"/>
  <c r="C29" i="1" s="1"/>
  <c r="D28" i="1"/>
  <c r="C28" i="1" s="1"/>
  <c r="D26" i="1"/>
  <c r="C26" i="1" s="1"/>
  <c r="D25" i="1"/>
  <c r="C25" i="1" s="1"/>
  <c r="E24" i="1"/>
  <c r="D23" i="1"/>
  <c r="C23" i="1" s="1"/>
  <c r="C22" i="1" s="1"/>
  <c r="C16" i="1"/>
  <c r="D13" i="1"/>
  <c r="C13" i="1" s="1"/>
  <c r="C12" i="1" s="1"/>
  <c r="E12" i="1"/>
  <c r="D10" i="1"/>
  <c r="C10" i="1" s="1"/>
  <c r="D9" i="1"/>
  <c r="C9" i="1" s="1"/>
  <c r="E8" i="1"/>
  <c r="C67" i="1" l="1"/>
  <c r="D66" i="1"/>
  <c r="E11" i="1"/>
  <c r="D52" i="1"/>
  <c r="C27" i="1"/>
  <c r="D27" i="1"/>
  <c r="C81" i="1"/>
  <c r="D36" i="1"/>
  <c r="D22" i="1"/>
  <c r="C8" i="1"/>
  <c r="C47" i="1"/>
  <c r="D12" i="1"/>
  <c r="C37" i="1"/>
  <c r="C36" i="1" s="1"/>
  <c r="D47" i="1"/>
  <c r="C15" i="1"/>
  <c r="C14" i="1" s="1"/>
  <c r="D14" i="1"/>
  <c r="C31" i="1"/>
  <c r="D55" i="1"/>
  <c r="D8" i="1"/>
  <c r="D31" i="1"/>
  <c r="C56" i="1"/>
  <c r="C55" i="1" s="1"/>
  <c r="C53" i="1"/>
  <c r="C52" i="1" s="1"/>
  <c r="D24" i="1"/>
  <c r="C24" i="1"/>
  <c r="C66" i="1" l="1"/>
  <c r="C11" i="1"/>
  <c r="D11" i="1"/>
  <c r="E104" i="1"/>
  <c r="C104" i="1" l="1"/>
  <c r="D104" i="1"/>
</calcChain>
</file>

<file path=xl/sharedStrings.xml><?xml version="1.0" encoding="utf-8"?>
<sst xmlns="http://schemas.openxmlformats.org/spreadsheetml/2006/main" count="141" uniqueCount="133">
  <si>
    <t>Площадь жилых и нежилых помещений (м2)</t>
  </si>
  <si>
    <t>квартир 875</t>
  </si>
  <si>
    <t>№ п/п</t>
  </si>
  <si>
    <t>Наименование работы</t>
  </si>
  <si>
    <t>Ст-сть с 1 м2</t>
  </si>
  <si>
    <t>Стоимость в месяц</t>
  </si>
  <si>
    <t>Стоимость за период</t>
  </si>
  <si>
    <t>Ремонт</t>
  </si>
  <si>
    <t>1.1</t>
  </si>
  <si>
    <t>Утепление крыши</t>
  </si>
  <si>
    <t>1.2</t>
  </si>
  <si>
    <t>Ремонт офиса</t>
  </si>
  <si>
    <t>1</t>
  </si>
  <si>
    <t>Содержание</t>
  </si>
  <si>
    <t>2.1</t>
  </si>
  <si>
    <t>Проведение дератизации и дизинфекции помещений, входящих в состав общего имущества в многоквартирном доме</t>
  </si>
  <si>
    <t>Приобретение препаратов защиты от вредителей</t>
  </si>
  <si>
    <t>Лифтовое хозяйство</t>
  </si>
  <si>
    <t>Техническое обслуживание лифтов</t>
  </si>
  <si>
    <t>1.3</t>
  </si>
  <si>
    <t>Работы по содержанию и ремонту систем дымоудаления и вентиляции</t>
  </si>
  <si>
    <t>Обследование систем вентиляции (вентканалов)</t>
  </si>
  <si>
    <t>1.4</t>
  </si>
  <si>
    <t>Обеспечение  устранения аварий на внутредомовых инженерных системах в многоквартирном доме</t>
  </si>
  <si>
    <t>Техническое обслуживание КНС</t>
  </si>
  <si>
    <t>Аварийно-диспечерское обслуживание</t>
  </si>
  <si>
    <t>1.5</t>
  </si>
  <si>
    <t>Работы по содержанию земельного участка с элементами озеленения и благоуствройства, иными объектами предназначиными для обслуживания и эксплуатации многоквартирного дома</t>
  </si>
  <si>
    <t>Затраты на приобретение материалов, саженцев</t>
  </si>
  <si>
    <t>1.6</t>
  </si>
  <si>
    <t>Работы по содержанию помещений, входящих в состав общего имущества в многоквартирном доме</t>
  </si>
  <si>
    <t>Затраты на материалы, химию</t>
  </si>
  <si>
    <t>1.7</t>
  </si>
  <si>
    <t xml:space="preserve">Содержание домофона </t>
  </si>
  <si>
    <t>Обслуживание замочно-переговорного устройства</t>
  </si>
  <si>
    <t>1.8</t>
  </si>
  <si>
    <t>Видеонаблюдение</t>
  </si>
  <si>
    <t>Монтаж, обслуживание Видеонаблюдения</t>
  </si>
  <si>
    <t>1.9</t>
  </si>
  <si>
    <t>Система пожарной безопасности</t>
  </si>
  <si>
    <t>Техническое обслуживание автоматической пожарной сигнализации</t>
  </si>
  <si>
    <t>2</t>
  </si>
  <si>
    <t>Управление</t>
  </si>
  <si>
    <t>Заработная плата и налоги и взносы председателя</t>
  </si>
  <si>
    <t>Услуги техник-смотритель (ИП)</t>
  </si>
  <si>
    <t>Услуга гл.бухгалтер(ИП)</t>
  </si>
  <si>
    <t>техподдержка и обслуживание ежемесячная программ1С, кассового аппарата</t>
  </si>
  <si>
    <t>Расходы на содержание организации(почтовые расходы, канцовары и т.д.)</t>
  </si>
  <si>
    <t>Обслуживание и ремонт оргтехники,расхоные материалы оргтехники</t>
  </si>
  <si>
    <t>Ведение сайтов</t>
  </si>
  <si>
    <t>Обслуживание банковского счета</t>
  </si>
  <si>
    <t>Аренда помещения</t>
  </si>
  <si>
    <t>3</t>
  </si>
  <si>
    <t>Резервный фонд</t>
  </si>
  <si>
    <t>3.1</t>
  </si>
  <si>
    <t>3.2</t>
  </si>
  <si>
    <t>3.4</t>
  </si>
  <si>
    <t>Итого:</t>
  </si>
  <si>
    <t>Опрессовка системы отопления Обслуживание ИТП, щита автоматики</t>
  </si>
  <si>
    <t>Претензионная работа</t>
  </si>
  <si>
    <t>закупка расходных материалов(лампы, доводчики)</t>
  </si>
  <si>
    <t>обслуживание автоматических ворот</t>
  </si>
  <si>
    <t>Заработная плата и налоги и взносы дворника/садовника</t>
  </si>
  <si>
    <t>Заработная плата и налоги и взносы уборщика ( 5 подъездов)</t>
  </si>
  <si>
    <t>Видеонаблюдение материалы</t>
  </si>
  <si>
    <t>освидетельствование лифтов</t>
  </si>
  <si>
    <t xml:space="preserve">гидравлические испытания </t>
  </si>
  <si>
    <t>Услуги по техобслуживанию контрольно-измерительных приборов</t>
  </si>
  <si>
    <t>Услуги по техобслуживанию щита автоматики канализационной насосной станции</t>
  </si>
  <si>
    <t>Текущий ремонт</t>
  </si>
  <si>
    <t>Страховкание лифтов</t>
  </si>
  <si>
    <t>Вознаграждение председателя с учетом налогов,взносов, отпускных( 0,25 ставки)</t>
  </si>
  <si>
    <t>Услуги управляющего (ИП)</t>
  </si>
  <si>
    <t>2.0</t>
  </si>
  <si>
    <t xml:space="preserve">Вывоз мусора </t>
  </si>
  <si>
    <t>Бухгалтер- секретать(самозанятый)</t>
  </si>
  <si>
    <t>Отчет по смете доходов и расходов за период с 01.12.2023 по 30.11.2024</t>
  </si>
  <si>
    <t>Фактически оплачено</t>
  </si>
  <si>
    <t>Монтажные работы: укладка тротуарной плитки</t>
  </si>
  <si>
    <t>Светильники уличные (ВСЕИНСТРУМЕНТЫ.РУ ООО)</t>
  </si>
  <si>
    <t>Стекло (ГАРАНТ-СТЕКЛО ООО)</t>
  </si>
  <si>
    <t xml:space="preserve">доставка </t>
  </si>
  <si>
    <t>материаны (интернет решение)</t>
  </si>
  <si>
    <t>комус ООО</t>
  </si>
  <si>
    <t>вода</t>
  </si>
  <si>
    <t>КРАСНОДАР ВОДОКАНАЛ ООО(КРСОИ холодная вода)</t>
  </si>
  <si>
    <t>ООО "КТ" (тепловая энергия)</t>
  </si>
  <si>
    <t>ТНС ЭНЕРГО КУБАНЬ ПАО (электрическая энергия)</t>
  </si>
  <si>
    <t>Итого расход на ресурсы</t>
  </si>
  <si>
    <t>Итого расход всего</t>
  </si>
  <si>
    <t>Приход</t>
  </si>
  <si>
    <t>Приход за аренду общего имущества</t>
  </si>
  <si>
    <t>Взносы на содержание общего имущества</t>
  </si>
  <si>
    <t xml:space="preserve">Отопление </t>
  </si>
  <si>
    <t>Нагрев горячей воды</t>
  </si>
  <si>
    <t>КРСОИ ГВС</t>
  </si>
  <si>
    <t>КРСОИ ЭЭ</t>
  </si>
  <si>
    <t>КРСОИ ХВ</t>
  </si>
  <si>
    <t>КРСОИ тепло</t>
  </si>
  <si>
    <t>Итого приход</t>
  </si>
  <si>
    <t xml:space="preserve">Косметический ремонт входной группы </t>
  </si>
  <si>
    <t>Коммутация и переподключение абонентских домофонных трубок на объектах по адресу г.Краснодар, ул.им. Евгении Жигуленко, д.3, ул.им. Евгении Жигуленко, д.3, корпус 1</t>
  </si>
  <si>
    <t>Демонтаж и монтаж домофонного оборудования на входные двери</t>
  </si>
  <si>
    <t>Замена коммутитора для управления домофоном Краснодар, ул.им.Евгении Жигуленко,3,3/1</t>
  </si>
  <si>
    <t>Ремонт блока управления домофоном на объекте по адресу г.Краснодар, ул.им. Евгении Жигуленко, д.3, подъезд 1,2</t>
  </si>
  <si>
    <t>Изготовление и установка металлической утепленной двери на объекте по адресу:г.Краснодар,ул Ев.Жигуленко д.3 подъезд 2</t>
  </si>
  <si>
    <t>Ремонт, демонтаж и монтаж домофонного оборудования на калитке ЖК на объекте по адресу г.Краснодар, ул.им. Евгении Жигуленко, д.3, корпус 1</t>
  </si>
  <si>
    <t>мк ооо</t>
  </si>
  <si>
    <t>Фильтр сетчатый чугунный наклонный ф/ф</t>
  </si>
  <si>
    <t>мусор</t>
  </si>
  <si>
    <t>электроэнергия</t>
  </si>
  <si>
    <t xml:space="preserve">Подарки к новому году </t>
  </si>
  <si>
    <t xml:space="preserve">блок управления автоматикой </t>
  </si>
  <si>
    <t>фискальный накопитель</t>
  </si>
  <si>
    <t>новогодний праздник для детей</t>
  </si>
  <si>
    <t xml:space="preserve">Песок мраморный </t>
  </si>
  <si>
    <t xml:space="preserve">Аренда </t>
  </si>
  <si>
    <t>налог на доход</t>
  </si>
  <si>
    <t xml:space="preserve">материалы по авансовым отчетам </t>
  </si>
  <si>
    <t>материалы по авансовым отчетам</t>
  </si>
  <si>
    <t>доступ к сайту</t>
  </si>
  <si>
    <t>Остаток на 01.12.2023на расчетном счете</t>
  </si>
  <si>
    <t>Замена дверей на лестничных пролетах</t>
  </si>
  <si>
    <t>материалы от баумцентра</t>
  </si>
  <si>
    <t>материалы (ИП Кабицкая Татьяна Юрьевна) краска</t>
  </si>
  <si>
    <t>то, отопление, КРСОИ офиса</t>
  </si>
  <si>
    <t>Остаток на 30.11.2024 на расчетном счете</t>
  </si>
  <si>
    <t>3.3</t>
  </si>
  <si>
    <t>3.5</t>
  </si>
  <si>
    <t>3.6</t>
  </si>
  <si>
    <t>3.7</t>
  </si>
  <si>
    <t>3.8</t>
  </si>
  <si>
    <t>3.9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</si>
</sst>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i/>
      <sz val="14"/>
      <color rgb="FF000000"/>
      <name val="Calibri"/>
      <family val="2"/>
      <charset val="204"/>
    </font>
    <font>
      <i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</font>
    <font>
      <i/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49" fontId="0" fillId="0" borderId="0" xfId="0" applyNumberFormat="1"/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12" fillId="0" borderId="0" xfId="0" applyFont="1" applyBorder="1" applyAlignment="1">
      <alignment horizontal="left" vertical="center" wrapText="1"/>
    </xf>
    <xf numFmtId="4" fontId="0" fillId="0" borderId="0" xfId="0" applyNumberFormat="1"/>
    <xf numFmtId="0" fontId="7" fillId="0" borderId="22" xfId="0" applyFont="1" applyBorder="1" applyAlignment="1">
      <alignment horizontal="right" vertical="center" wrapText="1"/>
    </xf>
    <xf numFmtId="0" fontId="8" fillId="0" borderId="22" xfId="0" applyFont="1" applyBorder="1" applyAlignment="1">
      <alignment horizontal="right" vertical="center" wrapText="1"/>
    </xf>
    <xf numFmtId="0" fontId="0" fillId="2" borderId="7" xfId="0" applyFill="1" applyBorder="1"/>
    <xf numFmtId="4" fontId="0" fillId="3" borderId="8" xfId="0" applyNumberFormat="1" applyFill="1" applyBorder="1"/>
    <xf numFmtId="0" fontId="11" fillId="4" borderId="26" xfId="0" applyFont="1" applyFill="1" applyBorder="1"/>
    <xf numFmtId="0" fontId="11" fillId="4" borderId="27" xfId="0" applyFont="1" applyFill="1" applyBorder="1"/>
    <xf numFmtId="4" fontId="11" fillId="4" borderId="28" xfId="0" applyNumberFormat="1" applyFont="1" applyFill="1" applyBorder="1"/>
    <xf numFmtId="0" fontId="3" fillId="0" borderId="20" xfId="0" applyFont="1" applyBorder="1"/>
    <xf numFmtId="0" fontId="3" fillId="0" borderId="2" xfId="0" applyFont="1" applyBorder="1"/>
    <xf numFmtId="0" fontId="12" fillId="0" borderId="7" xfId="0" applyFont="1" applyBorder="1" applyAlignment="1">
      <alignment horizontal="left" vertical="center" wrapText="1"/>
    </xf>
    <xf numFmtId="0" fontId="13" fillId="0" borderId="29" xfId="0" applyFont="1" applyBorder="1"/>
    <xf numFmtId="0" fontId="13" fillId="0" borderId="30" xfId="0" applyFont="1" applyBorder="1"/>
    <xf numFmtId="0" fontId="13" fillId="0" borderId="24" xfId="0" applyFont="1" applyBorder="1"/>
    <xf numFmtId="4" fontId="13" fillId="0" borderId="12" xfId="0" applyNumberFormat="1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4" fontId="13" fillId="0" borderId="19" xfId="0" applyNumberFormat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" fontId="0" fillId="0" borderId="19" xfId="0" applyNumberFormat="1" applyBorder="1"/>
    <xf numFmtId="0" fontId="13" fillId="0" borderId="31" xfId="0" applyFont="1" applyBorder="1"/>
    <xf numFmtId="0" fontId="13" fillId="0" borderId="32" xfId="0" applyFont="1" applyBorder="1"/>
    <xf numFmtId="0" fontId="13" fillId="0" borderId="25" xfId="0" applyFont="1" applyBorder="1"/>
    <xf numFmtId="4" fontId="13" fillId="0" borderId="14" xfId="0" applyNumberFormat="1" applyFont="1" applyBorder="1"/>
    <xf numFmtId="4" fontId="8" fillId="0" borderId="7" xfId="0" applyNumberFormat="1" applyFont="1" applyBorder="1" applyAlignment="1">
      <alignment horizontal="center" vertical="center" wrapText="1"/>
    </xf>
    <xf numFmtId="4" fontId="0" fillId="0" borderId="7" xfId="0" applyNumberFormat="1" applyBorder="1"/>
    <xf numFmtId="0" fontId="5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4" fontId="3" fillId="0" borderId="33" xfId="0" applyNumberFormat="1" applyFont="1" applyBorder="1" applyAlignment="1">
      <alignment horizontal="center" vertical="center" wrapText="1"/>
    </xf>
    <xf numFmtId="4" fontId="4" fillId="0" borderId="34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22" xfId="0" applyNumberFormat="1" applyFont="1" applyBorder="1" applyAlignment="1">
      <alignment horizontal="center" vertical="center" wrapText="1"/>
    </xf>
    <xf numFmtId="4" fontId="7" fillId="0" borderId="18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34" xfId="0" applyNumberFormat="1" applyFont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9" fontId="4" fillId="6" borderId="14" xfId="0" applyNumberFormat="1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vertical="center" wrapText="1"/>
    </xf>
    <xf numFmtId="4" fontId="4" fillId="6" borderId="14" xfId="0" applyNumberFormat="1" applyFont="1" applyFill="1" applyBorder="1" applyAlignment="1">
      <alignment horizontal="center" vertical="center" wrapText="1"/>
    </xf>
    <xf numFmtId="4" fontId="4" fillId="6" borderId="2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4" fillId="6" borderId="7" xfId="0" applyNumberFormat="1" applyFont="1" applyFill="1" applyBorder="1" applyAlignment="1">
      <alignment horizontal="center" vertical="center" wrapText="1"/>
    </xf>
    <xf numFmtId="49" fontId="4" fillId="6" borderId="4" xfId="0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 wrapText="1"/>
    </xf>
    <xf numFmtId="4" fontId="4" fillId="6" borderId="4" xfId="0" applyNumberFormat="1" applyFont="1" applyFill="1" applyBorder="1" applyAlignment="1">
      <alignment horizontal="center" vertical="center" wrapText="1"/>
    </xf>
    <xf numFmtId="4" fontId="4" fillId="6" borderId="33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4" fontId="4" fillId="6" borderId="20" xfId="0" applyNumberFormat="1" applyFont="1" applyFill="1" applyBorder="1" applyAlignment="1">
      <alignment horizontal="center" vertical="center" wrapText="1"/>
    </xf>
    <xf numFmtId="49" fontId="4" fillId="6" borderId="12" xfId="0" applyNumberFormat="1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vertical="center" wrapText="1"/>
    </xf>
    <xf numFmtId="4" fontId="4" fillId="6" borderId="12" xfId="0" applyNumberFormat="1" applyFont="1" applyFill="1" applyBorder="1" applyAlignment="1">
      <alignment horizontal="center" vertical="center" wrapText="1"/>
    </xf>
    <xf numFmtId="4" fontId="4" fillId="6" borderId="35" xfId="0" applyNumberFormat="1" applyFont="1" applyFill="1" applyBorder="1" applyAlignment="1">
      <alignment horizontal="center" vertical="center" wrapText="1"/>
    </xf>
    <xf numFmtId="49" fontId="9" fillId="6" borderId="9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vertical="center" wrapText="1"/>
    </xf>
    <xf numFmtId="4" fontId="9" fillId="6" borderId="1" xfId="0" applyNumberFormat="1" applyFont="1" applyFill="1" applyBorder="1" applyAlignment="1">
      <alignment horizontal="center" vertical="center" wrapText="1"/>
    </xf>
    <xf numFmtId="4" fontId="9" fillId="6" borderId="20" xfId="0" applyNumberFormat="1" applyFont="1" applyFill="1" applyBorder="1" applyAlignment="1">
      <alignment horizontal="center" vertical="center" wrapText="1"/>
    </xf>
    <xf numFmtId="49" fontId="13" fillId="6" borderId="9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vertical="center" wrapText="1"/>
    </xf>
    <xf numFmtId="4" fontId="7" fillId="5" borderId="12" xfId="0" applyNumberFormat="1" applyFont="1" applyFill="1" applyBorder="1" applyAlignment="1">
      <alignment horizontal="center" vertical="center" wrapText="1"/>
    </xf>
    <xf numFmtId="4" fontId="7" fillId="5" borderId="13" xfId="0" applyNumberFormat="1" applyFont="1" applyFill="1" applyBorder="1" applyAlignment="1">
      <alignment horizontal="center" vertical="center" wrapText="1"/>
    </xf>
    <xf numFmtId="4" fontId="0" fillId="5" borderId="7" xfId="0" applyNumberFormat="1" applyFill="1" applyBorder="1"/>
    <xf numFmtId="0" fontId="7" fillId="5" borderId="22" xfId="0" applyFont="1" applyFill="1" applyBorder="1" applyAlignment="1">
      <alignment vertical="center" wrapText="1"/>
    </xf>
    <xf numFmtId="4" fontId="7" fillId="5" borderId="19" xfId="0" applyNumberFormat="1" applyFont="1" applyFill="1" applyBorder="1" applyAlignment="1">
      <alignment horizontal="center" vertical="center" wrapText="1"/>
    </xf>
    <xf numFmtId="4" fontId="7" fillId="5" borderId="22" xfId="0" applyNumberFormat="1" applyFont="1" applyFill="1" applyBorder="1" applyAlignment="1">
      <alignment horizontal="center" vertical="center" wrapText="1"/>
    </xf>
    <xf numFmtId="49" fontId="7" fillId="5" borderId="19" xfId="0" applyNumberFormat="1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vertical="center" wrapText="1"/>
    </xf>
    <xf numFmtId="0" fontId="5" fillId="5" borderId="18" xfId="0" applyFont="1" applyFill="1" applyBorder="1" applyAlignment="1">
      <alignment vertical="center" wrapText="1"/>
    </xf>
    <xf numFmtId="4" fontId="7" fillId="5" borderId="18" xfId="0" applyNumberFormat="1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vertical="center" wrapText="1"/>
    </xf>
    <xf numFmtId="4" fontId="7" fillId="5" borderId="14" xfId="0" applyNumberFormat="1" applyFont="1" applyFill="1" applyBorder="1" applyAlignment="1">
      <alignment horizontal="center" vertical="center" wrapText="1"/>
    </xf>
    <xf numFmtId="4" fontId="7" fillId="5" borderId="15" xfId="0" applyNumberFormat="1" applyFont="1" applyFill="1" applyBorder="1" applyAlignment="1">
      <alignment horizontal="center" vertical="center" wrapText="1"/>
    </xf>
    <xf numFmtId="49" fontId="10" fillId="3" borderId="2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" fontId="3" fillId="3" borderId="14" xfId="0" applyNumberFormat="1" applyFont="1" applyFill="1" applyBorder="1" applyAlignment="1">
      <alignment horizontal="center" vertical="center" wrapText="1"/>
    </xf>
    <xf numFmtId="4" fontId="3" fillId="3" borderId="36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/>
    <xf numFmtId="0" fontId="14" fillId="8" borderId="22" xfId="0" applyFont="1" applyFill="1" applyBorder="1" applyAlignment="1">
      <alignment vertical="center" wrapText="1"/>
    </xf>
    <xf numFmtId="4" fontId="15" fillId="8" borderId="19" xfId="0" applyNumberFormat="1" applyFont="1" applyFill="1" applyBorder="1" applyAlignment="1">
      <alignment horizontal="center" vertical="center" wrapText="1"/>
    </xf>
    <xf numFmtId="4" fontId="15" fillId="8" borderId="22" xfId="0" applyNumberFormat="1" applyFont="1" applyFill="1" applyBorder="1" applyAlignment="1">
      <alignment horizontal="center" vertical="center" wrapText="1"/>
    </xf>
    <xf numFmtId="4" fontId="16" fillId="8" borderId="7" xfId="0" applyNumberFormat="1" applyFont="1" applyFill="1" applyBorder="1"/>
    <xf numFmtId="4" fontId="0" fillId="8" borderId="7" xfId="0" applyNumberFormat="1" applyFill="1" applyBorder="1"/>
    <xf numFmtId="0" fontId="7" fillId="8" borderId="22" xfId="0" applyFont="1" applyFill="1" applyBorder="1" applyAlignment="1">
      <alignment vertical="center" wrapText="1"/>
    </xf>
    <xf numFmtId="4" fontId="7" fillId="8" borderId="19" xfId="0" applyNumberFormat="1" applyFont="1" applyFill="1" applyBorder="1" applyAlignment="1">
      <alignment horizontal="center" vertical="center" wrapText="1"/>
    </xf>
    <xf numFmtId="4" fontId="7" fillId="8" borderId="2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" fontId="7" fillId="5" borderId="2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4" fontId="0" fillId="9" borderId="7" xfId="0" applyNumberFormat="1" applyFill="1" applyBorder="1"/>
    <xf numFmtId="49" fontId="0" fillId="5" borderId="9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 wrapText="1"/>
    </xf>
    <xf numFmtId="4" fontId="5" fillId="5" borderId="16" xfId="0" applyNumberFormat="1" applyFont="1" applyFill="1" applyBorder="1" applyAlignment="1">
      <alignment horizontal="center" vertical="center" wrapText="1"/>
    </xf>
    <xf numFmtId="4" fontId="7" fillId="5" borderId="5" xfId="0" applyNumberFormat="1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vertical="center" wrapText="1"/>
    </xf>
    <xf numFmtId="4" fontId="5" fillId="5" borderId="14" xfId="0" applyNumberFormat="1" applyFont="1" applyFill="1" applyBorder="1" applyAlignment="1">
      <alignment horizontal="center" vertical="center" wrapText="1"/>
    </xf>
    <xf numFmtId="4" fontId="5" fillId="5" borderId="17" xfId="0" applyNumberFormat="1" applyFont="1" applyFill="1" applyBorder="1" applyAlignment="1">
      <alignment horizontal="center" vertical="center" wrapText="1"/>
    </xf>
    <xf numFmtId="4" fontId="5" fillId="5" borderId="19" xfId="0" applyNumberFormat="1" applyFont="1" applyFill="1" applyBorder="1" applyAlignment="1">
      <alignment horizontal="center" vertical="center" wrapText="1"/>
    </xf>
    <xf numFmtId="4" fontId="7" fillId="5" borderId="0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vertical="center" wrapText="1"/>
    </xf>
    <xf numFmtId="4" fontId="7" fillId="5" borderId="4" xfId="0" applyNumberFormat="1" applyFont="1" applyFill="1" applyBorder="1" applyAlignment="1">
      <alignment horizontal="center" vertical="center" wrapText="1"/>
    </xf>
    <xf numFmtId="4" fontId="7" fillId="5" borderId="34" xfId="0" applyNumberFormat="1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vertical="center" wrapText="1"/>
    </xf>
    <xf numFmtId="4" fontId="7" fillId="5" borderId="10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9" fontId="0" fillId="5" borderId="16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vertical="center" wrapText="1"/>
    </xf>
    <xf numFmtId="4" fontId="5" fillId="5" borderId="4" xfId="0" applyNumberFormat="1" applyFont="1" applyFill="1" applyBorder="1" applyAlignment="1">
      <alignment horizontal="center" vertical="center" wrapText="1"/>
    </xf>
    <xf numFmtId="4" fontId="0" fillId="5" borderId="38" xfId="0" applyNumberFormat="1" applyFill="1" applyBorder="1"/>
    <xf numFmtId="0" fontId="9" fillId="6" borderId="10" xfId="0" applyFont="1" applyFill="1" applyBorder="1" applyAlignment="1">
      <alignment vertical="center" wrapText="1"/>
    </xf>
    <xf numFmtId="4" fontId="9" fillId="6" borderId="9" xfId="0" applyNumberFormat="1" applyFont="1" applyFill="1" applyBorder="1" applyAlignment="1">
      <alignment horizontal="center" vertical="center" wrapText="1"/>
    </xf>
    <xf numFmtId="4" fontId="9" fillId="6" borderId="37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49" fontId="0" fillId="0" borderId="1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0" fillId="0" borderId="38" xfId="0" applyNumberFormat="1" applyBorder="1"/>
    <xf numFmtId="0" fontId="5" fillId="0" borderId="7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49" fontId="1" fillId="7" borderId="9" xfId="0" applyNumberFormat="1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left" vertical="center" wrapText="1"/>
    </xf>
    <xf numFmtId="4" fontId="11" fillId="7" borderId="9" xfId="0" applyNumberFormat="1" applyFont="1" applyFill="1" applyBorder="1" applyAlignment="1">
      <alignment horizontal="center" vertical="center" wrapText="1"/>
    </xf>
    <xf numFmtId="4" fontId="11" fillId="7" borderId="37" xfId="0" applyNumberFormat="1" applyFont="1" applyFill="1" applyBorder="1" applyAlignment="1">
      <alignment horizontal="center" vertical="center" wrapText="1"/>
    </xf>
    <xf numFmtId="4" fontId="11" fillId="7" borderId="7" xfId="0" applyNumberFormat="1" applyFont="1" applyFill="1" applyBorder="1"/>
    <xf numFmtId="49" fontId="0" fillId="8" borderId="9" xfId="0" applyNumberFormat="1" applyFont="1" applyFill="1" applyBorder="1" applyAlignment="1">
      <alignment horizontal="center" vertical="center" wrapText="1"/>
    </xf>
    <xf numFmtId="0" fontId="0" fillId="8" borderId="0" xfId="0" applyFill="1"/>
    <xf numFmtId="49" fontId="0" fillId="9" borderId="9" xfId="0" applyNumberFormat="1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vertical="center" wrapText="1"/>
    </xf>
    <xf numFmtId="4" fontId="5" fillId="9" borderId="1" xfId="0" applyNumberFormat="1" applyFont="1" applyFill="1" applyBorder="1" applyAlignment="1">
      <alignment horizontal="center" vertical="center" wrapText="1"/>
    </xf>
    <xf numFmtId="4" fontId="7" fillId="9" borderId="2" xfId="0" applyNumberFormat="1" applyFont="1" applyFill="1" applyBorder="1" applyAlignment="1">
      <alignment horizontal="center" vertical="center" wrapText="1"/>
    </xf>
    <xf numFmtId="49" fontId="7" fillId="9" borderId="21" xfId="0" applyNumberFormat="1" applyFont="1" applyFill="1" applyBorder="1" applyAlignment="1">
      <alignment horizontal="center" vertical="center" wrapText="1"/>
    </xf>
    <xf numFmtId="49" fontId="7" fillId="9" borderId="19" xfId="0" applyNumberFormat="1" applyFont="1" applyFill="1" applyBorder="1" applyAlignment="1">
      <alignment horizontal="center" vertical="center" wrapText="1"/>
    </xf>
    <xf numFmtId="49" fontId="5" fillId="9" borderId="19" xfId="0" applyNumberFormat="1" applyFont="1" applyFill="1" applyBorder="1" applyAlignment="1">
      <alignment horizontal="center" vertical="center" wrapText="1"/>
    </xf>
    <xf numFmtId="49" fontId="5" fillId="9" borderId="17" xfId="0" applyNumberFormat="1" applyFont="1" applyFill="1" applyBorder="1" applyAlignment="1">
      <alignment horizontal="center" vertical="center" wrapText="1"/>
    </xf>
    <xf numFmtId="49" fontId="5" fillId="9" borderId="14" xfId="0" applyNumberFormat="1" applyFont="1" applyFill="1" applyBorder="1" applyAlignment="1">
      <alignment horizontal="center" vertical="center" wrapText="1"/>
    </xf>
    <xf numFmtId="49" fontId="0" fillId="9" borderId="17" xfId="0" applyNumberFormat="1" applyFont="1" applyFill="1" applyBorder="1" applyAlignment="1">
      <alignment horizontal="center" vertical="center" wrapText="1"/>
    </xf>
    <xf numFmtId="49" fontId="0" fillId="9" borderId="14" xfId="0" applyNumberFormat="1" applyFont="1" applyFill="1" applyBorder="1" applyAlignment="1">
      <alignment horizontal="center" vertical="center" wrapText="1"/>
    </xf>
    <xf numFmtId="49" fontId="8" fillId="9" borderId="12" xfId="0" applyNumberFormat="1" applyFont="1" applyFill="1" applyBorder="1" applyAlignment="1">
      <alignment horizontal="center" vertical="center" wrapText="1"/>
    </xf>
    <xf numFmtId="49" fontId="4" fillId="9" borderId="7" xfId="0" applyNumberFormat="1" applyFont="1" applyFill="1" applyBorder="1" applyAlignment="1">
      <alignment horizontal="center" vertical="center" wrapText="1"/>
    </xf>
    <xf numFmtId="4" fontId="0" fillId="3" borderId="24" xfId="0" applyNumberFormat="1" applyFill="1" applyBorder="1"/>
    <xf numFmtId="4" fontId="0" fillId="3" borderId="25" xfId="0" applyNumberFormat="1" applyFill="1" applyBorder="1"/>
    <xf numFmtId="4" fontId="3" fillId="3" borderId="3" xfId="0" applyNumberFormat="1" applyFont="1" applyFill="1" applyBorder="1"/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B127"/>
  <sheetViews>
    <sheetView tabSelected="1" topLeftCell="A47" zoomScaleNormal="100" workbookViewId="0">
      <selection activeCell="F112" sqref="F112"/>
    </sheetView>
  </sheetViews>
  <sheetFormatPr defaultColWidth="9.140625" defaultRowHeight="15" x14ac:dyDescent="0.25"/>
  <cols>
    <col min="1" max="1" width="4.140625" style="1" customWidth="1"/>
    <col min="2" max="2" width="42.140625" style="2" customWidth="1"/>
    <col min="3" max="3" width="17.42578125" style="2" customWidth="1"/>
    <col min="4" max="4" width="16.7109375" style="2" customWidth="1"/>
    <col min="5" max="5" width="20.140625" style="2" customWidth="1"/>
    <col min="6" max="6" width="18.85546875" style="45" customWidth="1"/>
    <col min="7" max="1016" width="9.140625" style="2"/>
  </cols>
  <sheetData>
    <row r="2" spans="1:6" ht="21" x14ac:dyDescent="0.35">
      <c r="A2" s="3"/>
      <c r="B2" s="206" t="s">
        <v>76</v>
      </c>
      <c r="C2" s="206"/>
      <c r="D2" s="206"/>
      <c r="E2" s="206"/>
    </row>
    <row r="3" spans="1:6" ht="21" x14ac:dyDescent="0.35">
      <c r="A3" s="3"/>
      <c r="B3" s="206"/>
      <c r="C3" s="206"/>
      <c r="D3" s="206"/>
      <c r="E3" s="4"/>
    </row>
    <row r="4" spans="1:6" ht="21" x14ac:dyDescent="0.35">
      <c r="A4" s="3"/>
      <c r="B4" s="5"/>
      <c r="C4" s="5"/>
      <c r="D4" s="5"/>
      <c r="E4" s="4"/>
    </row>
    <row r="5" spans="1:6" ht="15.75" x14ac:dyDescent="0.25">
      <c r="A5" s="6"/>
      <c r="B5" s="7" t="s">
        <v>0</v>
      </c>
      <c r="C5" s="8">
        <v>38650</v>
      </c>
      <c r="D5" s="7"/>
      <c r="E5" s="7" t="s">
        <v>1</v>
      </c>
    </row>
    <row r="6" spans="1:6" ht="16.5" thickBot="1" x14ac:dyDescent="0.3">
      <c r="A6" s="6"/>
      <c r="B6" s="7"/>
      <c r="C6" s="8"/>
      <c r="D6" s="7"/>
      <c r="E6" s="7"/>
    </row>
    <row r="7" spans="1:6" ht="32.25" thickBot="1" x14ac:dyDescent="0.3">
      <c r="A7" s="9" t="s">
        <v>2</v>
      </c>
      <c r="B7" s="10" t="s">
        <v>3</v>
      </c>
      <c r="C7" s="11" t="s">
        <v>4</v>
      </c>
      <c r="D7" s="11" t="s">
        <v>5</v>
      </c>
      <c r="E7" s="10" t="s">
        <v>6</v>
      </c>
      <c r="F7" s="87" t="s">
        <v>77</v>
      </c>
    </row>
    <row r="8" spans="1:6" ht="19.5" hidden="1" thickBot="1" x14ac:dyDescent="0.3">
      <c r="A8" s="12">
        <v>1</v>
      </c>
      <c r="B8" s="13" t="s">
        <v>7</v>
      </c>
      <c r="C8" s="14">
        <f>C9+C10</f>
        <v>0</v>
      </c>
      <c r="D8" s="14">
        <f>D9+D10</f>
        <v>0</v>
      </c>
      <c r="E8" s="77">
        <f>E9+E10</f>
        <v>0</v>
      </c>
      <c r="F8" s="73"/>
    </row>
    <row r="9" spans="1:6" ht="32.25" hidden="1" thickBot="1" x14ac:dyDescent="0.3">
      <c r="A9" s="15" t="s">
        <v>8</v>
      </c>
      <c r="B9" s="16" t="s">
        <v>9</v>
      </c>
      <c r="C9" s="17">
        <f>D9/3658</f>
        <v>0</v>
      </c>
      <c r="D9" s="17">
        <f>E9/12</f>
        <v>0</v>
      </c>
      <c r="E9" s="78">
        <v>0</v>
      </c>
      <c r="F9" s="73"/>
    </row>
    <row r="10" spans="1:6" ht="32.25" hidden="1" thickBot="1" x14ac:dyDescent="0.3">
      <c r="A10" s="18" t="s">
        <v>10</v>
      </c>
      <c r="B10" s="19" t="s">
        <v>11</v>
      </c>
      <c r="C10" s="20">
        <f>D10/3658</f>
        <v>0</v>
      </c>
      <c r="D10" s="20">
        <f>E10/12</f>
        <v>0</v>
      </c>
      <c r="E10" s="79">
        <v>0</v>
      </c>
      <c r="F10" s="73"/>
    </row>
    <row r="11" spans="1:6" ht="19.5" thickBot="1" x14ac:dyDescent="0.3">
      <c r="A11" s="21" t="s">
        <v>12</v>
      </c>
      <c r="B11" s="22" t="s">
        <v>13</v>
      </c>
      <c r="C11" s="23">
        <f>C12+C14+C18+C22+C24+C27+C31+C36+C47+C52+C55+C64</f>
        <v>12.601983613626562</v>
      </c>
      <c r="D11" s="23">
        <f>D12+D14+D18+D22+D24+D27+D31+D36+D47+D52+D55+D64</f>
        <v>487066.66666666663</v>
      </c>
      <c r="E11" s="80">
        <f>E12+E14+E18+E22+E24+E27+E31+E36+E47+E52+E55+E64</f>
        <v>5844800</v>
      </c>
      <c r="F11" s="92">
        <f>F12+F14+F18+F22+F24+F27+F31+F36+F47+F52+F55+F64</f>
        <v>4852283.59</v>
      </c>
    </row>
    <row r="12" spans="1:6" ht="63.75" thickBot="1" x14ac:dyDescent="0.3">
      <c r="A12" s="88" t="s">
        <v>8</v>
      </c>
      <c r="B12" s="89" t="s">
        <v>15</v>
      </c>
      <c r="C12" s="90">
        <f>C13</f>
        <v>4.3122035360068998E-2</v>
      </c>
      <c r="D12" s="90">
        <f>D13</f>
        <v>1666.6666666666667</v>
      </c>
      <c r="E12" s="91">
        <f>E13</f>
        <v>20000</v>
      </c>
      <c r="F12" s="93">
        <f>F13</f>
        <v>0</v>
      </c>
    </row>
    <row r="13" spans="1:6" ht="30.75" hidden="1" thickBot="1" x14ac:dyDescent="0.3">
      <c r="A13" s="24"/>
      <c r="B13" s="141" t="s">
        <v>16</v>
      </c>
      <c r="C13" s="142">
        <f>D13/38650</f>
        <v>4.3122035360068998E-2</v>
      </c>
      <c r="D13" s="142">
        <f>E13/12</f>
        <v>1666.6666666666667</v>
      </c>
      <c r="E13" s="163">
        <v>20000</v>
      </c>
      <c r="F13" s="117"/>
    </row>
    <row r="14" spans="1:6" ht="32.25" thickBot="1" x14ac:dyDescent="0.3">
      <c r="A14" s="94" t="s">
        <v>10</v>
      </c>
      <c r="B14" s="95" t="s">
        <v>17</v>
      </c>
      <c r="C14" s="96">
        <f>C15+C16+C17</f>
        <v>1.5523932729624836</v>
      </c>
      <c r="D14" s="96">
        <f>D15+D16+D17</f>
        <v>60000</v>
      </c>
      <c r="E14" s="97">
        <f>E15+E16+E17</f>
        <v>720000</v>
      </c>
      <c r="F14" s="93">
        <f>F15+F16+F17</f>
        <v>495000</v>
      </c>
    </row>
    <row r="15" spans="1:6" ht="16.5" thickBot="1" x14ac:dyDescent="0.3">
      <c r="A15" s="202"/>
      <c r="B15" s="158" t="s">
        <v>18</v>
      </c>
      <c r="C15" s="159">
        <f>D15/38650</f>
        <v>1.2936610608020698</v>
      </c>
      <c r="D15" s="159">
        <v>50000</v>
      </c>
      <c r="E15" s="160">
        <v>600000</v>
      </c>
      <c r="F15" s="117">
        <v>495000</v>
      </c>
    </row>
    <row r="16" spans="1:6" ht="41.25" customHeight="1" thickBot="1" x14ac:dyDescent="0.3">
      <c r="A16" s="202"/>
      <c r="B16" s="158" t="s">
        <v>70</v>
      </c>
      <c r="C16" s="159">
        <f>D16/38650</f>
        <v>0.12936610608020699</v>
      </c>
      <c r="D16" s="159">
        <f>E16/12</f>
        <v>5000</v>
      </c>
      <c r="E16" s="160">
        <v>60000</v>
      </c>
      <c r="F16" s="117"/>
    </row>
    <row r="17" spans="1:6" ht="16.5" thickBot="1" x14ac:dyDescent="0.3">
      <c r="A17" s="190"/>
      <c r="B17" s="161" t="s">
        <v>65</v>
      </c>
      <c r="C17" s="159">
        <f>D17/38650</f>
        <v>0.12936610608020699</v>
      </c>
      <c r="D17" s="159">
        <f>E17/12</f>
        <v>5000</v>
      </c>
      <c r="E17" s="162">
        <v>60000</v>
      </c>
      <c r="F17" s="117"/>
    </row>
    <row r="18" spans="1:6" ht="48" thickBot="1" x14ac:dyDescent="0.3">
      <c r="A18" s="98" t="s">
        <v>19</v>
      </c>
      <c r="B18" s="99" t="s">
        <v>58</v>
      </c>
      <c r="C18" s="100">
        <f>C19</f>
        <v>0.25873221216041398</v>
      </c>
      <c r="D18" s="100">
        <f t="shared" ref="D18:E18" si="0">D19</f>
        <v>10000</v>
      </c>
      <c r="E18" s="101">
        <f t="shared" si="0"/>
        <v>120000</v>
      </c>
      <c r="F18" s="93">
        <f>F19+F20+F21</f>
        <v>333200</v>
      </c>
    </row>
    <row r="19" spans="1:6" s="2" customFormat="1" ht="16.5" thickBot="1" x14ac:dyDescent="0.3">
      <c r="A19" s="28"/>
      <c r="B19" s="155" t="s">
        <v>66</v>
      </c>
      <c r="C19" s="156">
        <f>D19/38650</f>
        <v>0.25873221216041398</v>
      </c>
      <c r="D19" s="156">
        <f>E19/12</f>
        <v>10000</v>
      </c>
      <c r="E19" s="143">
        <v>120000</v>
      </c>
      <c r="F19" s="117">
        <v>100000</v>
      </c>
    </row>
    <row r="20" spans="1:6" ht="32.25" thickBot="1" x14ac:dyDescent="0.3">
      <c r="A20" s="28"/>
      <c r="B20" s="157" t="s">
        <v>67</v>
      </c>
      <c r="C20" s="156">
        <f>D20/38650</f>
        <v>0.56058645968089693</v>
      </c>
      <c r="D20" s="156">
        <f>E20/12</f>
        <v>21666.666666666668</v>
      </c>
      <c r="E20" s="143">
        <v>260000</v>
      </c>
      <c r="F20" s="117">
        <v>204400</v>
      </c>
    </row>
    <row r="21" spans="1:6" s="2" customFormat="1" ht="48" thickBot="1" x14ac:dyDescent="0.3">
      <c r="A21" s="28"/>
      <c r="B21" s="157" t="s">
        <v>68</v>
      </c>
      <c r="C21" s="156">
        <f>D21/38650</f>
        <v>9.9180681328158687E-2</v>
      </c>
      <c r="D21" s="156">
        <f>E21/12</f>
        <v>3833.3333333333335</v>
      </c>
      <c r="E21" s="143">
        <v>46000</v>
      </c>
      <c r="F21" s="117">
        <v>28800</v>
      </c>
    </row>
    <row r="22" spans="1:6" ht="46.5" customHeight="1" thickBot="1" x14ac:dyDescent="0.3">
      <c r="A22" s="98" t="s">
        <v>19</v>
      </c>
      <c r="B22" s="99" t="s">
        <v>20</v>
      </c>
      <c r="C22" s="100">
        <f>C23</f>
        <v>0.215610176800345</v>
      </c>
      <c r="D22" s="100">
        <f>D23</f>
        <v>8333.3333333333339</v>
      </c>
      <c r="E22" s="101">
        <f>E23</f>
        <v>100000</v>
      </c>
      <c r="F22" s="93">
        <f>F23</f>
        <v>39375</v>
      </c>
    </row>
    <row r="23" spans="1:6" ht="30.75" hidden="1" thickBot="1" x14ac:dyDescent="0.3">
      <c r="A23" s="29"/>
      <c r="B23" s="147" t="s">
        <v>21</v>
      </c>
      <c r="C23" s="148">
        <f>D23/38650</f>
        <v>0.215610176800345</v>
      </c>
      <c r="D23" s="148">
        <f>E23/12</f>
        <v>8333.3333333333339</v>
      </c>
      <c r="E23" s="154">
        <v>100000</v>
      </c>
      <c r="F23" s="117">
        <v>39375</v>
      </c>
    </row>
    <row r="24" spans="1:6" ht="55.5" customHeight="1" thickBot="1" x14ac:dyDescent="0.3">
      <c r="A24" s="98" t="s">
        <v>22</v>
      </c>
      <c r="B24" s="99" t="s">
        <v>23</v>
      </c>
      <c r="C24" s="100">
        <f>C25+C26</f>
        <v>2.0482966796032773</v>
      </c>
      <c r="D24" s="100">
        <f>D25+D26</f>
        <v>79166.666666666672</v>
      </c>
      <c r="E24" s="101">
        <f>E25+E26</f>
        <v>950000</v>
      </c>
      <c r="F24" s="101">
        <f>F25+F26</f>
        <v>739144</v>
      </c>
    </row>
    <row r="25" spans="1:6" ht="16.5" thickBot="1" x14ac:dyDescent="0.3">
      <c r="A25" s="201"/>
      <c r="B25" s="114" t="s">
        <v>24</v>
      </c>
      <c r="C25" s="115">
        <f>D25/38650</f>
        <v>0.75463561880120744</v>
      </c>
      <c r="D25" s="115">
        <f>E25/12</f>
        <v>29166.666666666668</v>
      </c>
      <c r="E25" s="149">
        <v>350000</v>
      </c>
      <c r="F25" s="117">
        <v>253000</v>
      </c>
    </row>
    <row r="26" spans="1:6" ht="16.5" thickBot="1" x14ac:dyDescent="0.3">
      <c r="A26" s="198"/>
      <c r="B26" s="125" t="s">
        <v>25</v>
      </c>
      <c r="C26" s="151">
        <f>D26/38650</f>
        <v>1.2936610608020698</v>
      </c>
      <c r="D26" s="126">
        <f>E26/12</f>
        <v>50000</v>
      </c>
      <c r="E26" s="143">
        <v>600000</v>
      </c>
      <c r="F26" s="117">
        <v>486144</v>
      </c>
    </row>
    <row r="27" spans="1:6" ht="107.25" customHeight="1" thickBot="1" x14ac:dyDescent="0.3">
      <c r="A27" s="102" t="s">
        <v>26</v>
      </c>
      <c r="B27" s="103" t="s">
        <v>27</v>
      </c>
      <c r="C27" s="104">
        <f>C28+C29</f>
        <v>1.0996119016817594</v>
      </c>
      <c r="D27" s="104">
        <f t="shared" ref="D27:F27" si="1">D28+D29</f>
        <v>42500</v>
      </c>
      <c r="E27" s="105">
        <f t="shared" si="1"/>
        <v>510000</v>
      </c>
      <c r="F27" s="93">
        <f t="shared" si="1"/>
        <v>373200</v>
      </c>
    </row>
    <row r="28" spans="1:6" ht="30.75" thickBot="1" x14ac:dyDescent="0.3">
      <c r="A28" s="199"/>
      <c r="B28" s="123" t="s">
        <v>62</v>
      </c>
      <c r="C28" s="152">
        <f>D28/38650</f>
        <v>0.77619663648124193</v>
      </c>
      <c r="D28" s="153">
        <f>E28/12</f>
        <v>30000</v>
      </c>
      <c r="E28" s="149">
        <v>360000</v>
      </c>
      <c r="F28" s="117">
        <v>360000</v>
      </c>
    </row>
    <row r="29" spans="1:6" ht="36.75" customHeight="1" thickBot="1" x14ac:dyDescent="0.3">
      <c r="A29" s="200"/>
      <c r="B29" s="125" t="s">
        <v>28</v>
      </c>
      <c r="C29" s="151">
        <f>D29/38650</f>
        <v>0.32341526520051744</v>
      </c>
      <c r="D29" s="151">
        <f>E29/12</f>
        <v>12500</v>
      </c>
      <c r="E29" s="143">
        <v>150000</v>
      </c>
      <c r="F29" s="117">
        <f>F30</f>
        <v>13200</v>
      </c>
    </row>
    <row r="30" spans="1:6" s="2" customFormat="1" ht="36.75" customHeight="1" thickBot="1" x14ac:dyDescent="0.3">
      <c r="A30" s="27"/>
      <c r="B30" s="182" t="s">
        <v>115</v>
      </c>
      <c r="C30" s="72"/>
      <c r="D30" s="72"/>
      <c r="E30" s="86"/>
      <c r="F30" s="137">
        <v>13200</v>
      </c>
    </row>
    <row r="31" spans="1:6" ht="48" thickBot="1" x14ac:dyDescent="0.3">
      <c r="A31" s="98" t="s">
        <v>29</v>
      </c>
      <c r="B31" s="99" t="s">
        <v>30</v>
      </c>
      <c r="C31" s="100">
        <f>C32+C33</f>
        <v>2.363087537731781</v>
      </c>
      <c r="D31" s="100">
        <f>D32+D33</f>
        <v>91333.333333333328</v>
      </c>
      <c r="E31" s="97">
        <f>E32+E33</f>
        <v>1096000</v>
      </c>
      <c r="F31" s="93">
        <f>F32+F33</f>
        <v>1072252.94</v>
      </c>
    </row>
    <row r="32" spans="1:6" ht="30.75" thickBot="1" x14ac:dyDescent="0.3">
      <c r="A32" s="190"/>
      <c r="B32" s="147" t="s">
        <v>63</v>
      </c>
      <c r="C32" s="148">
        <f>D32/38650</f>
        <v>2.1474773609314362</v>
      </c>
      <c r="D32" s="148">
        <f>E32/12</f>
        <v>83000</v>
      </c>
      <c r="E32" s="149">
        <v>996000</v>
      </c>
      <c r="F32" s="117">
        <v>996000</v>
      </c>
    </row>
    <row r="33" spans="1:6" ht="21" customHeight="1" thickBot="1" x14ac:dyDescent="0.3">
      <c r="A33" s="190"/>
      <c r="B33" s="150" t="s">
        <v>31</v>
      </c>
      <c r="C33" s="142">
        <f>D33/38650</f>
        <v>0.215610176800345</v>
      </c>
      <c r="D33" s="142">
        <f>E33/12</f>
        <v>8333.3333333333339</v>
      </c>
      <c r="E33" s="143">
        <v>100000</v>
      </c>
      <c r="F33" s="117">
        <f>F34+F35</f>
        <v>76252.94</v>
      </c>
    </row>
    <row r="34" spans="1:6" s="2" customFormat="1" ht="21.75" customHeight="1" thickBot="1" x14ac:dyDescent="0.3">
      <c r="A34" s="27"/>
      <c r="B34" s="75" t="s">
        <v>107</v>
      </c>
      <c r="C34" s="26"/>
      <c r="D34" s="26"/>
      <c r="E34" s="81"/>
      <c r="F34" s="137">
        <v>34312.94</v>
      </c>
    </row>
    <row r="35" spans="1:6" s="2" customFormat="1" ht="33.75" customHeight="1" thickBot="1" x14ac:dyDescent="0.3">
      <c r="A35" s="27"/>
      <c r="B35" s="182" t="s">
        <v>124</v>
      </c>
      <c r="C35" s="72"/>
      <c r="D35" s="72"/>
      <c r="E35" s="86"/>
      <c r="F35" s="137">
        <v>41940</v>
      </c>
    </row>
    <row r="36" spans="1:6" ht="15.75" thickBot="1" x14ac:dyDescent="0.3">
      <c r="A36" s="106" t="s">
        <v>32</v>
      </c>
      <c r="B36" s="107" t="s">
        <v>33</v>
      </c>
      <c r="C36" s="108">
        <f>C37+C45+C46</f>
        <v>1.5523932729624836</v>
      </c>
      <c r="D36" s="108">
        <f>D37+D45+D46</f>
        <v>60000</v>
      </c>
      <c r="E36" s="109">
        <f>E37+E45+E46</f>
        <v>720000</v>
      </c>
      <c r="F36" s="109">
        <f>F37+F44+F45</f>
        <v>171108</v>
      </c>
    </row>
    <row r="37" spans="1:6" ht="31.5" customHeight="1" thickBot="1" x14ac:dyDescent="0.3">
      <c r="A37" s="146"/>
      <c r="B37" s="141" t="s">
        <v>34</v>
      </c>
      <c r="C37" s="142">
        <f>D37/38650</f>
        <v>0.90556274256144886</v>
      </c>
      <c r="D37" s="142">
        <f>E37/12</f>
        <v>35000</v>
      </c>
      <c r="E37" s="143">
        <v>420000</v>
      </c>
      <c r="F37" s="117">
        <f>F38+F39+F40+F41+F42+F43</f>
        <v>121170</v>
      </c>
    </row>
    <row r="38" spans="1:6" s="189" customFormat="1" ht="31.5" customHeight="1" thickBot="1" x14ac:dyDescent="0.3">
      <c r="A38" s="188"/>
      <c r="B38" s="144" t="s">
        <v>101</v>
      </c>
      <c r="C38" s="72"/>
      <c r="D38" s="72"/>
      <c r="E38" s="86"/>
      <c r="F38" s="137">
        <v>25920</v>
      </c>
    </row>
    <row r="39" spans="1:6" s="189" customFormat="1" ht="31.5" customHeight="1" thickBot="1" x14ac:dyDescent="0.3">
      <c r="A39" s="188"/>
      <c r="B39" s="144" t="s">
        <v>101</v>
      </c>
      <c r="C39" s="72"/>
      <c r="D39" s="72"/>
      <c r="E39" s="86"/>
      <c r="F39" s="137">
        <v>36200</v>
      </c>
    </row>
    <row r="40" spans="1:6" s="189" customFormat="1" ht="31.5" customHeight="1" thickBot="1" x14ac:dyDescent="0.3">
      <c r="A40" s="188"/>
      <c r="B40" s="144" t="s">
        <v>102</v>
      </c>
      <c r="C40" s="72"/>
      <c r="D40" s="72"/>
      <c r="E40" s="86"/>
      <c r="F40" s="137">
        <v>14430</v>
      </c>
    </row>
    <row r="41" spans="1:6" s="189" customFormat="1" ht="31.5" customHeight="1" thickBot="1" x14ac:dyDescent="0.3">
      <c r="A41" s="188"/>
      <c r="B41" s="144" t="s">
        <v>103</v>
      </c>
      <c r="C41" s="72"/>
      <c r="D41" s="72"/>
      <c r="E41" s="86"/>
      <c r="F41" s="137">
        <v>22870</v>
      </c>
    </row>
    <row r="42" spans="1:6" s="189" customFormat="1" ht="31.5" customHeight="1" thickBot="1" x14ac:dyDescent="0.3">
      <c r="A42" s="188"/>
      <c r="B42" s="144" t="s">
        <v>104</v>
      </c>
      <c r="C42" s="72"/>
      <c r="D42" s="72"/>
      <c r="E42" s="86"/>
      <c r="F42" s="137">
        <v>12450</v>
      </c>
    </row>
    <row r="43" spans="1:6" s="189" customFormat="1" ht="31.5" customHeight="1" thickBot="1" x14ac:dyDescent="0.3">
      <c r="A43" s="188"/>
      <c r="B43" s="144" t="s">
        <v>106</v>
      </c>
      <c r="C43" s="72"/>
      <c r="D43" s="72"/>
      <c r="E43" s="86"/>
      <c r="F43" s="137">
        <v>9300</v>
      </c>
    </row>
    <row r="44" spans="1:6" s="2" customFormat="1" ht="31.5" customHeight="1" thickBot="1" x14ac:dyDescent="0.3">
      <c r="A44" s="146"/>
      <c r="B44" s="141" t="s">
        <v>82</v>
      </c>
      <c r="C44" s="142"/>
      <c r="D44" s="142"/>
      <c r="E44" s="143"/>
      <c r="F44" s="117">
        <v>13138</v>
      </c>
    </row>
    <row r="45" spans="1:6" ht="31.5" customHeight="1" thickBot="1" x14ac:dyDescent="0.3">
      <c r="A45" s="190"/>
      <c r="B45" s="191" t="s">
        <v>122</v>
      </c>
      <c r="C45" s="192">
        <f>D45/38650</f>
        <v>0.64683053040103489</v>
      </c>
      <c r="D45" s="192">
        <f>E45/12</f>
        <v>25000</v>
      </c>
      <c r="E45" s="193">
        <v>300000</v>
      </c>
      <c r="F45" s="145">
        <f>F46</f>
        <v>36800</v>
      </c>
    </row>
    <row r="46" spans="1:6" ht="31.5" customHeight="1" thickBot="1" x14ac:dyDescent="0.3">
      <c r="A46" s="27"/>
      <c r="B46" s="144" t="s">
        <v>105</v>
      </c>
      <c r="C46" s="72"/>
      <c r="D46" s="72"/>
      <c r="E46" s="86"/>
      <c r="F46" s="137">
        <v>36800</v>
      </c>
    </row>
    <row r="47" spans="1:6" ht="15.75" thickBot="1" x14ac:dyDescent="0.3">
      <c r="A47" s="106" t="s">
        <v>35</v>
      </c>
      <c r="B47" s="107" t="s">
        <v>36</v>
      </c>
      <c r="C47" s="108">
        <f>C48+C49</f>
        <v>1.0539025442000862</v>
      </c>
      <c r="D47" s="108">
        <f>D48+D49</f>
        <v>40733.333333333336</v>
      </c>
      <c r="E47" s="109">
        <f>E48+E49</f>
        <v>488800</v>
      </c>
      <c r="F47" s="109">
        <f>F48+F49</f>
        <v>338041</v>
      </c>
    </row>
    <row r="48" spans="1:6" ht="30.75" thickBot="1" x14ac:dyDescent="0.3">
      <c r="A48" s="146"/>
      <c r="B48" s="141" t="s">
        <v>37</v>
      </c>
      <c r="C48" s="142">
        <f>D48/38650</f>
        <v>0.83829236739974122</v>
      </c>
      <c r="D48" s="142">
        <f>E48/12</f>
        <v>32400</v>
      </c>
      <c r="E48" s="143">
        <v>388800</v>
      </c>
      <c r="F48" s="117">
        <v>318000</v>
      </c>
    </row>
    <row r="49" spans="1:6" ht="15.75" x14ac:dyDescent="0.25">
      <c r="A49" s="164"/>
      <c r="B49" s="165" t="s">
        <v>64</v>
      </c>
      <c r="C49" s="166">
        <f>D49/38650</f>
        <v>0.215610176800345</v>
      </c>
      <c r="D49" s="166">
        <f>E49/12</f>
        <v>8333.3333333333339</v>
      </c>
      <c r="E49" s="149">
        <v>100000</v>
      </c>
      <c r="F49" s="167">
        <f>F50</f>
        <v>20041</v>
      </c>
    </row>
    <row r="50" spans="1:6" s="2" customFormat="1" ht="15.75" x14ac:dyDescent="0.25">
      <c r="A50" s="171"/>
      <c r="B50" s="172" t="s">
        <v>119</v>
      </c>
      <c r="C50" s="173"/>
      <c r="D50" s="173"/>
      <c r="E50" s="174"/>
      <c r="F50" s="73">
        <v>20041</v>
      </c>
    </row>
    <row r="51" spans="1:6" s="2" customFormat="1" ht="15.75" x14ac:dyDescent="0.25">
      <c r="A51" s="171"/>
      <c r="B51" s="175"/>
      <c r="C51" s="173"/>
      <c r="D51" s="173"/>
      <c r="E51" s="174"/>
      <c r="F51" s="73"/>
    </row>
    <row r="52" spans="1:6" ht="15.75" thickBot="1" x14ac:dyDescent="0.3">
      <c r="A52" s="106" t="s">
        <v>38</v>
      </c>
      <c r="B52" s="168" t="s">
        <v>39</v>
      </c>
      <c r="C52" s="169">
        <f>C53+C54</f>
        <v>0.86244070720138</v>
      </c>
      <c r="D52" s="169">
        <f>D53+D54</f>
        <v>33333.333333333336</v>
      </c>
      <c r="E52" s="170">
        <f>E53+E54</f>
        <v>400000</v>
      </c>
      <c r="F52" s="170">
        <f>F53+F54</f>
        <v>648000</v>
      </c>
    </row>
    <row r="53" spans="1:6" ht="45.75" thickBot="1" x14ac:dyDescent="0.3">
      <c r="A53" s="27"/>
      <c r="B53" s="25" t="s">
        <v>40</v>
      </c>
      <c r="C53" s="26">
        <f>D53/38650</f>
        <v>0.86244070720138</v>
      </c>
      <c r="D53" s="26">
        <f>E53/12</f>
        <v>33333.333333333336</v>
      </c>
      <c r="E53" s="81">
        <v>400000</v>
      </c>
      <c r="F53" s="137">
        <v>648000</v>
      </c>
    </row>
    <row r="54" spans="1:6" ht="16.5" hidden="1" thickBot="1" x14ac:dyDescent="0.3">
      <c r="A54" s="27"/>
      <c r="B54" s="25"/>
      <c r="C54" s="26">
        <f>D54/38650</f>
        <v>0</v>
      </c>
      <c r="D54" s="26">
        <f>E54/12</f>
        <v>0</v>
      </c>
      <c r="E54" s="81"/>
      <c r="F54" s="73"/>
    </row>
    <row r="55" spans="1:6" ht="15.75" thickBot="1" x14ac:dyDescent="0.3">
      <c r="A55" s="106" t="s">
        <v>73</v>
      </c>
      <c r="B55" s="107" t="s">
        <v>69</v>
      </c>
      <c r="C55" s="108">
        <f>C56+C60+C61</f>
        <v>1.1642949547218628</v>
      </c>
      <c r="D55" s="108">
        <f>D56+D60+D61</f>
        <v>45000</v>
      </c>
      <c r="E55" s="109">
        <f>E56+E60+E61</f>
        <v>540000</v>
      </c>
      <c r="F55" s="109">
        <f>F56+F60+F61</f>
        <v>429662.64999999997</v>
      </c>
    </row>
    <row r="56" spans="1:6" ht="30.75" thickBot="1" x14ac:dyDescent="0.3">
      <c r="A56" s="190"/>
      <c r="B56" s="141" t="s">
        <v>60</v>
      </c>
      <c r="C56" s="142">
        <f>D56/38650</f>
        <v>0.77619663648124193</v>
      </c>
      <c r="D56" s="142">
        <f>E56/12</f>
        <v>30000</v>
      </c>
      <c r="E56" s="143">
        <v>360000</v>
      </c>
      <c r="F56" s="117">
        <f>F57+F58+F59</f>
        <v>341460.64999999997</v>
      </c>
    </row>
    <row r="57" spans="1:6" s="2" customFormat="1" ht="16.5" thickBot="1" x14ac:dyDescent="0.3">
      <c r="A57" s="27"/>
      <c r="B57" s="74" t="s">
        <v>118</v>
      </c>
      <c r="C57" s="26"/>
      <c r="D57" s="26"/>
      <c r="E57" s="81"/>
      <c r="F57" s="73">
        <v>61593.1</v>
      </c>
    </row>
    <row r="58" spans="1:6" s="2" customFormat="1" ht="16.5" thickBot="1" x14ac:dyDescent="0.3">
      <c r="A58" s="27"/>
      <c r="B58" s="74" t="s">
        <v>123</v>
      </c>
      <c r="C58" s="26"/>
      <c r="D58" s="26"/>
      <c r="E58" s="81"/>
      <c r="F58" s="73">
        <v>263295.55</v>
      </c>
    </row>
    <row r="59" spans="1:6" s="2" customFormat="1" ht="32.25" thickBot="1" x14ac:dyDescent="0.3">
      <c r="A59" s="27"/>
      <c r="B59" s="182" t="s">
        <v>79</v>
      </c>
      <c r="C59" s="39"/>
      <c r="D59" s="40"/>
      <c r="E59" s="85"/>
      <c r="F59" s="137">
        <v>16572</v>
      </c>
    </row>
    <row r="60" spans="1:6" ht="16.5" thickBot="1" x14ac:dyDescent="0.3">
      <c r="A60" s="190"/>
      <c r="B60" s="141" t="s">
        <v>61</v>
      </c>
      <c r="C60" s="142">
        <f>D60/38650</f>
        <v>0.38809831824062097</v>
      </c>
      <c r="D60" s="142">
        <f>E60/12</f>
        <v>15000</v>
      </c>
      <c r="E60" s="143">
        <v>180000</v>
      </c>
      <c r="F60" s="117">
        <f>F62+F63</f>
        <v>88202</v>
      </c>
    </row>
    <row r="61" spans="1:6" ht="15.75" hidden="1" x14ac:dyDescent="0.25">
      <c r="A61" s="176"/>
      <c r="B61" s="177"/>
      <c r="C61" s="178">
        <f>D61/38650</f>
        <v>0</v>
      </c>
      <c r="D61" s="178">
        <f>E61/12</f>
        <v>0</v>
      </c>
      <c r="E61" s="179"/>
      <c r="F61" s="180"/>
    </row>
    <row r="62" spans="1:6" s="2" customFormat="1" ht="15.75" x14ac:dyDescent="0.25">
      <c r="A62" s="171"/>
      <c r="B62" s="181" t="s">
        <v>118</v>
      </c>
      <c r="C62" s="173"/>
      <c r="D62" s="173"/>
      <c r="E62" s="174"/>
      <c r="F62" s="73">
        <v>60202</v>
      </c>
    </row>
    <row r="63" spans="1:6" s="2" customFormat="1" ht="15.75" x14ac:dyDescent="0.25">
      <c r="A63" s="171"/>
      <c r="B63" s="182" t="s">
        <v>112</v>
      </c>
      <c r="C63" s="72"/>
      <c r="D63" s="72"/>
      <c r="E63" s="86"/>
      <c r="F63" s="137">
        <v>28000</v>
      </c>
    </row>
    <row r="64" spans="1:6" s="2" customFormat="1" ht="15.75" thickBot="1" x14ac:dyDescent="0.3">
      <c r="A64" s="110" t="s">
        <v>14</v>
      </c>
      <c r="B64" s="168" t="s">
        <v>74</v>
      </c>
      <c r="C64" s="169">
        <f>C65</f>
        <v>0.38809831824062097</v>
      </c>
      <c r="D64" s="169">
        <f t="shared" ref="D64:F64" si="2">D65</f>
        <v>15000</v>
      </c>
      <c r="E64" s="170">
        <f t="shared" si="2"/>
        <v>180000</v>
      </c>
      <c r="F64" s="170">
        <f t="shared" si="2"/>
        <v>213300</v>
      </c>
    </row>
    <row r="65" spans="1:6" s="2" customFormat="1" ht="16.5" thickBot="1" x14ac:dyDescent="0.3">
      <c r="A65" s="27"/>
      <c r="B65" s="25" t="s">
        <v>74</v>
      </c>
      <c r="C65" s="26">
        <f>D65/38650</f>
        <v>0.38809831824062097</v>
      </c>
      <c r="D65" s="26">
        <f>E65/12</f>
        <v>15000</v>
      </c>
      <c r="E65" s="81">
        <v>180000</v>
      </c>
      <c r="F65" s="137">
        <v>213300</v>
      </c>
    </row>
    <row r="66" spans="1:6" ht="19.5" thickBot="1" x14ac:dyDescent="0.3">
      <c r="A66" s="111" t="s">
        <v>41</v>
      </c>
      <c r="B66" s="112" t="s">
        <v>42</v>
      </c>
      <c r="C66" s="113">
        <f>C67+C68+C69+C70+C71+C74+C75+C78+C81+C85+C86+C92+C93</f>
        <v>8.0269019404915909</v>
      </c>
      <c r="D66" s="113">
        <f t="shared" ref="D66:F66" si="3">D67+D68+D69+D70+D71+D74+D75+D78+D81+D85+D86+D92+D93</f>
        <v>310239.76</v>
      </c>
      <c r="E66" s="113">
        <f t="shared" si="3"/>
        <v>3722877.12</v>
      </c>
      <c r="F66" s="113">
        <f t="shared" si="3"/>
        <v>3462146.03</v>
      </c>
    </row>
    <row r="67" spans="1:6" ht="32.25" hidden="1" thickBot="1" x14ac:dyDescent="0.3">
      <c r="A67" s="32"/>
      <c r="B67" s="30" t="s">
        <v>43</v>
      </c>
      <c r="C67" s="31">
        <f t="shared" ref="C67:C93" si="4">D67/38650</f>
        <v>0</v>
      </c>
      <c r="D67" s="31">
        <f t="shared" ref="D67:D94" si="5">E67/12</f>
        <v>0</v>
      </c>
      <c r="E67" s="82">
        <v>0</v>
      </c>
      <c r="F67" s="73"/>
    </row>
    <row r="68" spans="1:6" ht="16.5" thickBot="1" x14ac:dyDescent="0.3">
      <c r="A68" s="194"/>
      <c r="B68" s="114" t="s">
        <v>72</v>
      </c>
      <c r="C68" s="115">
        <f t="shared" si="4"/>
        <v>1.6946959896507114</v>
      </c>
      <c r="D68" s="115">
        <f t="shared" si="5"/>
        <v>65500</v>
      </c>
      <c r="E68" s="116">
        <v>786000</v>
      </c>
      <c r="F68" s="117">
        <v>726000</v>
      </c>
    </row>
    <row r="69" spans="1:6" ht="15.75" x14ac:dyDescent="0.25">
      <c r="A69" s="194"/>
      <c r="B69" s="114" t="s">
        <v>44</v>
      </c>
      <c r="C69" s="115">
        <f t="shared" si="4"/>
        <v>1.6946959896507114</v>
      </c>
      <c r="D69" s="115">
        <f t="shared" si="5"/>
        <v>65500</v>
      </c>
      <c r="E69" s="116">
        <v>786000</v>
      </c>
      <c r="F69" s="117">
        <v>726000</v>
      </c>
    </row>
    <row r="70" spans="1:6" ht="15.75" x14ac:dyDescent="0.25">
      <c r="A70" s="195"/>
      <c r="B70" s="118" t="s">
        <v>45</v>
      </c>
      <c r="C70" s="119">
        <f t="shared" si="4"/>
        <v>1.1875808538163002</v>
      </c>
      <c r="D70" s="119">
        <f t="shared" si="5"/>
        <v>45900</v>
      </c>
      <c r="E70" s="120">
        <v>550800</v>
      </c>
      <c r="F70" s="117">
        <v>550800</v>
      </c>
    </row>
    <row r="71" spans="1:6" ht="15" customHeight="1" x14ac:dyDescent="0.25">
      <c r="A71" s="195"/>
      <c r="B71" s="118" t="s">
        <v>75</v>
      </c>
      <c r="C71" s="119">
        <f t="shared" si="4"/>
        <v>0.68564036222509706</v>
      </c>
      <c r="D71" s="119">
        <f t="shared" si="5"/>
        <v>26500</v>
      </c>
      <c r="E71" s="120">
        <v>318000</v>
      </c>
      <c r="F71" s="117">
        <v>245509</v>
      </c>
    </row>
    <row r="72" spans="1:6" s="2" customFormat="1" ht="15" customHeight="1" x14ac:dyDescent="0.25">
      <c r="A72" s="33"/>
      <c r="B72" s="138"/>
      <c r="C72" s="139"/>
      <c r="D72" s="139"/>
      <c r="E72" s="140"/>
      <c r="F72" s="137">
        <v>21200</v>
      </c>
    </row>
    <row r="73" spans="1:6" s="2" customFormat="1" ht="15" customHeight="1" x14ac:dyDescent="0.25">
      <c r="A73" s="33"/>
      <c r="B73" s="138"/>
      <c r="C73" s="139"/>
      <c r="D73" s="139"/>
      <c r="E73" s="140"/>
      <c r="F73" s="137">
        <v>224309</v>
      </c>
    </row>
    <row r="74" spans="1:6" ht="47.25" x14ac:dyDescent="0.25">
      <c r="A74" s="195"/>
      <c r="B74" s="118" t="s">
        <v>46</v>
      </c>
      <c r="C74" s="119">
        <f t="shared" si="4"/>
        <v>0.215610176800345</v>
      </c>
      <c r="D74" s="119">
        <f t="shared" si="5"/>
        <v>8333.3333333333339</v>
      </c>
      <c r="E74" s="120">
        <v>100000</v>
      </c>
      <c r="F74" s="117">
        <v>97064</v>
      </c>
    </row>
    <row r="75" spans="1:6" ht="47.25" x14ac:dyDescent="0.25">
      <c r="A75" s="195"/>
      <c r="B75" s="118" t="s">
        <v>47</v>
      </c>
      <c r="C75" s="119">
        <f t="shared" si="4"/>
        <v>5.390254420008625E-2</v>
      </c>
      <c r="D75" s="119">
        <f t="shared" si="5"/>
        <v>2083.3333333333335</v>
      </c>
      <c r="E75" s="120">
        <v>25000</v>
      </c>
      <c r="F75" s="117">
        <f>F76+F77</f>
        <v>23206.09</v>
      </c>
    </row>
    <row r="76" spans="1:6" s="2" customFormat="1" ht="15.75" x14ac:dyDescent="0.25">
      <c r="A76" s="33"/>
      <c r="B76" s="47" t="s">
        <v>83</v>
      </c>
      <c r="C76" s="34"/>
      <c r="D76" s="34"/>
      <c r="E76" s="83"/>
      <c r="F76" s="137">
        <v>13216.09</v>
      </c>
    </row>
    <row r="77" spans="1:6" s="2" customFormat="1" ht="15.75" x14ac:dyDescent="0.25">
      <c r="A77" s="33"/>
      <c r="B77" s="47" t="s">
        <v>120</v>
      </c>
      <c r="C77" s="34"/>
      <c r="D77" s="34"/>
      <c r="E77" s="83"/>
      <c r="F77" s="137">
        <v>9990</v>
      </c>
    </row>
    <row r="78" spans="1:6" ht="47.25" x14ac:dyDescent="0.25">
      <c r="A78" s="121"/>
      <c r="B78" s="118" t="s">
        <v>48</v>
      </c>
      <c r="C78" s="119">
        <f t="shared" si="4"/>
        <v>0.12936610608020699</v>
      </c>
      <c r="D78" s="119">
        <f t="shared" si="5"/>
        <v>5000</v>
      </c>
      <c r="E78" s="120">
        <v>60000</v>
      </c>
      <c r="F78" s="117">
        <f>F79+F80</f>
        <v>29587</v>
      </c>
    </row>
    <row r="79" spans="1:6" s="2" customFormat="1" ht="15.75" x14ac:dyDescent="0.25">
      <c r="A79" s="33"/>
      <c r="B79" s="46" t="s">
        <v>118</v>
      </c>
      <c r="C79" s="34"/>
      <c r="D79" s="34"/>
      <c r="E79" s="83"/>
      <c r="F79" s="73">
        <v>8787</v>
      </c>
    </row>
    <row r="80" spans="1:6" s="2" customFormat="1" ht="15.75" x14ac:dyDescent="0.25">
      <c r="A80" s="33"/>
      <c r="B80" s="46" t="s">
        <v>113</v>
      </c>
      <c r="C80" s="34"/>
      <c r="D80" s="34"/>
      <c r="E80" s="83"/>
      <c r="F80" s="137">
        <v>20800</v>
      </c>
    </row>
    <row r="81" spans="1:6" ht="15.75" x14ac:dyDescent="0.25">
      <c r="A81" s="196"/>
      <c r="B81" s="122" t="s">
        <v>49</v>
      </c>
      <c r="C81" s="119">
        <f t="shared" si="4"/>
        <v>0.51746442432082795</v>
      </c>
      <c r="D81" s="119">
        <f t="shared" si="5"/>
        <v>20000</v>
      </c>
      <c r="E81" s="120">
        <v>240000</v>
      </c>
      <c r="F81" s="117">
        <v>240000</v>
      </c>
    </row>
    <row r="82" spans="1:6" s="2" customFormat="1" ht="15.75" x14ac:dyDescent="0.25">
      <c r="A82" s="35"/>
      <c r="B82" s="133"/>
      <c r="C82" s="134"/>
      <c r="D82" s="134"/>
      <c r="E82" s="135"/>
      <c r="F82" s="136">
        <v>120000</v>
      </c>
    </row>
    <row r="83" spans="1:6" s="2" customFormat="1" ht="15.75" x14ac:dyDescent="0.25">
      <c r="A83" s="35"/>
      <c r="B83" s="133"/>
      <c r="C83" s="134"/>
      <c r="D83" s="134"/>
      <c r="E83" s="135"/>
      <c r="F83" s="136">
        <v>90000</v>
      </c>
    </row>
    <row r="84" spans="1:6" s="2" customFormat="1" ht="15.75" x14ac:dyDescent="0.25">
      <c r="A84" s="35"/>
      <c r="B84" s="133"/>
      <c r="C84" s="134"/>
      <c r="D84" s="134"/>
      <c r="E84" s="135"/>
      <c r="F84" s="136">
        <v>30000</v>
      </c>
    </row>
    <row r="85" spans="1:6" ht="15.75" x14ac:dyDescent="0.25">
      <c r="A85" s="196"/>
      <c r="B85" s="122" t="s">
        <v>50</v>
      </c>
      <c r="C85" s="119">
        <f t="shared" si="4"/>
        <v>8.6244070720137997E-2</v>
      </c>
      <c r="D85" s="119">
        <f t="shared" si="5"/>
        <v>3333.3333333333335</v>
      </c>
      <c r="E85" s="120">
        <v>40000</v>
      </c>
      <c r="F85" s="117">
        <v>44341.72</v>
      </c>
    </row>
    <row r="86" spans="1:6" ht="15.75" x14ac:dyDescent="0.25">
      <c r="A86" s="196"/>
      <c r="B86" s="122" t="s">
        <v>51</v>
      </c>
      <c r="C86" s="119">
        <f t="shared" si="4"/>
        <v>0.77619663648124193</v>
      </c>
      <c r="D86" s="119">
        <f t="shared" si="5"/>
        <v>30000</v>
      </c>
      <c r="E86" s="120">
        <v>360000</v>
      </c>
      <c r="F86" s="117">
        <f>F87+F88+F89+F90+F91</f>
        <v>318627.66999999993</v>
      </c>
    </row>
    <row r="87" spans="1:6" s="2" customFormat="1" ht="15.75" x14ac:dyDescent="0.25">
      <c r="A87" s="36"/>
      <c r="B87" s="76" t="s">
        <v>116</v>
      </c>
      <c r="C87" s="34"/>
      <c r="D87" s="34"/>
      <c r="E87" s="84"/>
      <c r="F87" s="137">
        <v>275880</v>
      </c>
    </row>
    <row r="88" spans="1:6" s="2" customFormat="1" ht="15.75" x14ac:dyDescent="0.25">
      <c r="A88" s="36"/>
      <c r="B88" s="76" t="s">
        <v>84</v>
      </c>
      <c r="C88" s="34"/>
      <c r="D88" s="34"/>
      <c r="E88" s="84"/>
      <c r="F88" s="137">
        <v>4660.2299999999996</v>
      </c>
    </row>
    <row r="89" spans="1:6" s="2" customFormat="1" ht="15.75" x14ac:dyDescent="0.25">
      <c r="A89" s="36"/>
      <c r="B89" s="76" t="s">
        <v>109</v>
      </c>
      <c r="C89" s="34"/>
      <c r="D89" s="34"/>
      <c r="E89" s="84"/>
      <c r="F89" s="137">
        <v>1390.68</v>
      </c>
    </row>
    <row r="90" spans="1:6" s="2" customFormat="1" ht="15.75" x14ac:dyDescent="0.25">
      <c r="A90" s="36"/>
      <c r="B90" s="76" t="s">
        <v>110</v>
      </c>
      <c r="C90" s="34"/>
      <c r="D90" s="34"/>
      <c r="E90" s="84"/>
      <c r="F90" s="137">
        <v>17258.41</v>
      </c>
    </row>
    <row r="91" spans="1:6" s="2" customFormat="1" ht="15.75" x14ac:dyDescent="0.25">
      <c r="A91" s="36"/>
      <c r="B91" s="76" t="s">
        <v>125</v>
      </c>
      <c r="C91" s="34"/>
      <c r="D91" s="34"/>
      <c r="E91" s="84"/>
      <c r="F91" s="137">
        <v>19438.349999999999</v>
      </c>
    </row>
    <row r="92" spans="1:6" ht="15.75" x14ac:dyDescent="0.25">
      <c r="A92" s="197"/>
      <c r="B92" s="123" t="s">
        <v>59</v>
      </c>
      <c r="C92" s="119">
        <f t="shared" si="4"/>
        <v>0.68564036222509706</v>
      </c>
      <c r="D92" s="119">
        <f t="shared" si="5"/>
        <v>26500</v>
      </c>
      <c r="E92" s="124">
        <v>318000</v>
      </c>
      <c r="F92" s="145">
        <v>344500</v>
      </c>
    </row>
    <row r="93" spans="1:6" ht="30.75" thickBot="1" x14ac:dyDescent="0.3">
      <c r="A93" s="198"/>
      <c r="B93" s="125" t="s">
        <v>71</v>
      </c>
      <c r="C93" s="126">
        <f t="shared" si="4"/>
        <v>0.29986442432082794</v>
      </c>
      <c r="D93" s="126">
        <f t="shared" si="5"/>
        <v>11589.76</v>
      </c>
      <c r="E93" s="127">
        <v>139077.12</v>
      </c>
      <c r="F93" s="145">
        <v>116510.55</v>
      </c>
    </row>
    <row r="94" spans="1:6" ht="19.5" thickBot="1" x14ac:dyDescent="0.35">
      <c r="A94" s="128" t="s">
        <v>52</v>
      </c>
      <c r="B94" s="129" t="s">
        <v>53</v>
      </c>
      <c r="C94" s="130">
        <v>2</v>
      </c>
      <c r="D94" s="130">
        <f t="shared" si="5"/>
        <v>76527</v>
      </c>
      <c r="E94" s="131">
        <v>918324</v>
      </c>
      <c r="F94" s="132">
        <f>F95+F96+F97+F98+F99+F100+F101+F102+F103</f>
        <v>782800.09000000008</v>
      </c>
    </row>
    <row r="95" spans="1:6" ht="32.25" thickBot="1" x14ac:dyDescent="0.3">
      <c r="A95" s="37" t="s">
        <v>54</v>
      </c>
      <c r="B95" s="38" t="s">
        <v>78</v>
      </c>
      <c r="C95" s="39"/>
      <c r="D95" s="40"/>
      <c r="E95" s="85"/>
      <c r="F95" s="137">
        <v>66600</v>
      </c>
    </row>
    <row r="96" spans="1:6" ht="32.25" thickBot="1" x14ac:dyDescent="0.3">
      <c r="A96" s="41" t="s">
        <v>55</v>
      </c>
      <c r="B96" s="38" t="s">
        <v>78</v>
      </c>
      <c r="C96" s="39"/>
      <c r="D96" s="40"/>
      <c r="E96" s="85"/>
      <c r="F96" s="137">
        <v>135600</v>
      </c>
    </row>
    <row r="97" spans="1:6" ht="16.5" thickBot="1" x14ac:dyDescent="0.3">
      <c r="A97" s="37" t="s">
        <v>127</v>
      </c>
      <c r="B97" s="42" t="s">
        <v>80</v>
      </c>
      <c r="C97" s="39"/>
      <c r="D97" s="40"/>
      <c r="E97" s="85"/>
      <c r="F97" s="137">
        <v>69103.3</v>
      </c>
    </row>
    <row r="98" spans="1:6" s="2" customFormat="1" ht="15.75" x14ac:dyDescent="0.25">
      <c r="A98" s="41" t="s">
        <v>56</v>
      </c>
      <c r="B98" s="42" t="s">
        <v>81</v>
      </c>
      <c r="C98" s="72"/>
      <c r="D98" s="72"/>
      <c r="E98" s="86"/>
      <c r="F98" s="137">
        <v>1281</v>
      </c>
    </row>
    <row r="99" spans="1:6" s="2" customFormat="1" ht="15.75" x14ac:dyDescent="0.25">
      <c r="A99" s="37" t="s">
        <v>128</v>
      </c>
      <c r="B99" s="42" t="s">
        <v>100</v>
      </c>
      <c r="C99" s="72"/>
      <c r="D99" s="72"/>
      <c r="E99" s="86"/>
      <c r="F99" s="137">
        <v>401270</v>
      </c>
    </row>
    <row r="100" spans="1:6" s="2" customFormat="1" ht="31.5" x14ac:dyDescent="0.25">
      <c r="A100" s="41" t="s">
        <v>129</v>
      </c>
      <c r="B100" s="42" t="s">
        <v>108</v>
      </c>
      <c r="C100" s="72"/>
      <c r="D100" s="72"/>
      <c r="E100" s="86"/>
      <c r="F100" s="137">
        <v>15628</v>
      </c>
    </row>
    <row r="101" spans="1:6" s="2" customFormat="1" ht="15.75" x14ac:dyDescent="0.25">
      <c r="A101" s="37" t="s">
        <v>130</v>
      </c>
      <c r="B101" s="42" t="s">
        <v>111</v>
      </c>
      <c r="C101" s="72"/>
      <c r="D101" s="72"/>
      <c r="E101" s="86"/>
      <c r="F101" s="137">
        <v>26653.5</v>
      </c>
    </row>
    <row r="102" spans="1:6" s="2" customFormat="1" ht="15.75" x14ac:dyDescent="0.25">
      <c r="A102" s="41" t="s">
        <v>131</v>
      </c>
      <c r="B102" s="42" t="s">
        <v>114</v>
      </c>
      <c r="C102" s="72"/>
      <c r="D102" s="72"/>
      <c r="E102" s="86"/>
      <c r="F102" s="137">
        <v>21470</v>
      </c>
    </row>
    <row r="103" spans="1:6" s="2" customFormat="1" ht="15.75" x14ac:dyDescent="0.25">
      <c r="A103" s="37" t="s">
        <v>132</v>
      </c>
      <c r="B103" s="42" t="s">
        <v>117</v>
      </c>
      <c r="C103" s="72"/>
      <c r="D103" s="72"/>
      <c r="E103" s="86"/>
      <c r="F103" s="73">
        <v>45194.29</v>
      </c>
    </row>
    <row r="104" spans="1:6" ht="21.75" thickBot="1" x14ac:dyDescent="0.3">
      <c r="A104" s="183"/>
      <c r="B104" s="184" t="s">
        <v>57</v>
      </c>
      <c r="C104" s="185">
        <f>C66+C11+C94</f>
        <v>22.628885554118153</v>
      </c>
      <c r="D104" s="185">
        <f>D66+D11+D94</f>
        <v>873833.42666666664</v>
      </c>
      <c r="E104" s="186">
        <f>E66+E11+E94</f>
        <v>10486001.120000001</v>
      </c>
      <c r="F104" s="187">
        <f>F94+F66+F11</f>
        <v>9097229.7100000009</v>
      </c>
    </row>
    <row r="106" spans="1:6" ht="15.75" thickBot="1" x14ac:dyDescent="0.3"/>
    <row r="107" spans="1:6" x14ac:dyDescent="0.25">
      <c r="A107" s="2"/>
      <c r="B107" s="48" t="s">
        <v>85</v>
      </c>
      <c r="C107" s="48"/>
      <c r="D107" s="48"/>
      <c r="E107" s="48"/>
      <c r="F107" s="203">
        <v>9948.25</v>
      </c>
    </row>
    <row r="108" spans="1:6" x14ac:dyDescent="0.25">
      <c r="A108" s="2"/>
      <c r="B108" s="48" t="s">
        <v>86</v>
      </c>
      <c r="C108" s="48"/>
      <c r="D108" s="48"/>
      <c r="E108" s="48"/>
      <c r="F108" s="49">
        <v>6402076.7599999998</v>
      </c>
    </row>
    <row r="109" spans="1:6" ht="15.75" thickBot="1" x14ac:dyDescent="0.3">
      <c r="A109" s="2"/>
      <c r="B109" s="48" t="s">
        <v>87</v>
      </c>
      <c r="C109" s="48"/>
      <c r="D109" s="48"/>
      <c r="E109" s="48"/>
      <c r="F109" s="204">
        <v>1152581.57</v>
      </c>
    </row>
    <row r="110" spans="1:6" ht="16.5" thickBot="1" x14ac:dyDescent="0.3">
      <c r="A110" s="2"/>
      <c r="B110" s="50" t="s">
        <v>88</v>
      </c>
      <c r="C110" s="51"/>
      <c r="D110" s="51"/>
      <c r="E110" s="51"/>
      <c r="F110" s="52">
        <f>SUM(F107:F109)</f>
        <v>7564606.5800000001</v>
      </c>
    </row>
    <row r="111" spans="1:6" ht="15.75" thickBot="1" x14ac:dyDescent="0.3">
      <c r="A111" s="2"/>
    </row>
    <row r="112" spans="1:6" ht="19.5" thickBot="1" x14ac:dyDescent="0.35">
      <c r="A112" s="2"/>
      <c r="B112" s="53" t="s">
        <v>89</v>
      </c>
      <c r="C112" s="54"/>
      <c r="D112" s="54"/>
      <c r="E112" s="54"/>
      <c r="F112" s="205">
        <f>F110+F104</f>
        <v>16661836.290000001</v>
      </c>
    </row>
    <row r="113" spans="1:6" ht="15" customHeight="1" x14ac:dyDescent="0.25">
      <c r="A113" s="2"/>
    </row>
    <row r="114" spans="1:6" ht="15.75" x14ac:dyDescent="0.25">
      <c r="B114" s="43"/>
      <c r="C114" s="44"/>
      <c r="D114" s="44"/>
      <c r="E114" s="44"/>
      <c r="F114" s="55"/>
    </row>
    <row r="115" spans="1:6" ht="15" customHeight="1" thickBot="1" x14ac:dyDescent="0.3"/>
    <row r="116" spans="1:6" x14ac:dyDescent="0.25">
      <c r="B116" s="56" t="s">
        <v>121</v>
      </c>
      <c r="C116" s="57"/>
      <c r="D116" s="57"/>
      <c r="E116" s="58"/>
      <c r="F116" s="59">
        <v>60802.720000000001</v>
      </c>
    </row>
    <row r="117" spans="1:6" ht="15" customHeight="1" x14ac:dyDescent="0.25">
      <c r="B117" s="60" t="s">
        <v>90</v>
      </c>
      <c r="C117" s="61"/>
      <c r="D117" s="61"/>
      <c r="E117" s="62"/>
      <c r="F117" s="63"/>
    </row>
    <row r="118" spans="1:6" x14ac:dyDescent="0.25">
      <c r="B118" s="64" t="s">
        <v>91</v>
      </c>
      <c r="C118" s="65"/>
      <c r="D118" s="65"/>
      <c r="E118" s="66"/>
      <c r="F118" s="67">
        <v>150175.29999999999</v>
      </c>
    </row>
    <row r="119" spans="1:6" ht="15" customHeight="1" x14ac:dyDescent="0.25">
      <c r="B119" s="64" t="s">
        <v>92</v>
      </c>
      <c r="C119" s="65"/>
      <c r="D119" s="65"/>
      <c r="E119" s="66"/>
      <c r="F119" s="67">
        <v>10103610.77</v>
      </c>
    </row>
    <row r="120" spans="1:6" x14ac:dyDescent="0.25">
      <c r="B120" s="64" t="s">
        <v>93</v>
      </c>
      <c r="C120" s="65"/>
      <c r="D120" s="65"/>
      <c r="E120" s="66"/>
      <c r="F120" s="67">
        <v>2895458.65</v>
      </c>
    </row>
    <row r="121" spans="1:6" x14ac:dyDescent="0.25">
      <c r="B121" s="64" t="s">
        <v>94</v>
      </c>
      <c r="C121" s="65"/>
      <c r="D121" s="65"/>
      <c r="E121" s="66"/>
      <c r="F121" s="67">
        <v>2261712.44</v>
      </c>
    </row>
    <row r="122" spans="1:6" x14ac:dyDescent="0.25">
      <c r="B122" s="64" t="s">
        <v>95</v>
      </c>
      <c r="C122" s="65"/>
      <c r="D122" s="65"/>
      <c r="E122" s="66"/>
      <c r="F122" s="67">
        <v>280624.51</v>
      </c>
    </row>
    <row r="123" spans="1:6" x14ac:dyDescent="0.25">
      <c r="B123" s="64" t="s">
        <v>96</v>
      </c>
      <c r="C123" s="65"/>
      <c r="D123" s="65"/>
      <c r="E123" s="66"/>
      <c r="F123" s="67">
        <v>917130.33000000007</v>
      </c>
    </row>
    <row r="124" spans="1:6" x14ac:dyDescent="0.25">
      <c r="B124" s="64" t="s">
        <v>97</v>
      </c>
      <c r="C124" s="65"/>
      <c r="D124" s="65"/>
      <c r="E124" s="66"/>
      <c r="F124" s="67">
        <v>59378.76</v>
      </c>
    </row>
    <row r="125" spans="1:6" x14ac:dyDescent="0.25">
      <c r="B125" s="64" t="s">
        <v>98</v>
      </c>
      <c r="C125" s="65"/>
      <c r="D125" s="65"/>
      <c r="E125" s="66"/>
      <c r="F125" s="67">
        <v>336459</v>
      </c>
    </row>
    <row r="126" spans="1:6" x14ac:dyDescent="0.25">
      <c r="B126" s="60" t="s">
        <v>99</v>
      </c>
      <c r="C126" s="61"/>
      <c r="D126" s="61"/>
      <c r="E126" s="62"/>
      <c r="F126" s="63">
        <f>SUM(F118:F125)</f>
        <v>17004549.759999998</v>
      </c>
    </row>
    <row r="127" spans="1:6" ht="15.75" thickBot="1" x14ac:dyDescent="0.3">
      <c r="B127" s="68" t="s">
        <v>126</v>
      </c>
      <c r="C127" s="69"/>
      <c r="D127" s="69"/>
      <c r="E127" s="70"/>
      <c r="F127" s="71">
        <f>F116+F126-F112</f>
        <v>403516.18999999575</v>
      </c>
    </row>
  </sheetData>
  <mergeCells count="2">
    <mergeCell ref="B2:E2"/>
    <mergeCell ref="B3:D3"/>
  </mergeCells>
  <pageMargins left="0.70866141732283472" right="0.70866141732283472" top="0.15748031496062992" bottom="0.35433070866141736" header="0" footer="0"/>
  <pageSetup paperSize="9" scale="7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Бухгалтер</dc:creator>
  <dc:description/>
  <cp:lastModifiedBy>home</cp:lastModifiedBy>
  <cp:revision>3</cp:revision>
  <cp:lastPrinted>2024-12-18T06:15:45Z</cp:lastPrinted>
  <dcterms:created xsi:type="dcterms:W3CDTF">2017-11-22T15:13:55Z</dcterms:created>
  <dcterms:modified xsi:type="dcterms:W3CDTF">2024-12-30T05:38:15Z</dcterms:modified>
  <dc:language>ru-RU</dc:language>
</cp:coreProperties>
</file>